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STA\NBB\05_NBB2018\02_Themenband\07_Berufsbildung\"/>
    </mc:Choice>
  </mc:AlternateContent>
  <bookViews>
    <workbookView xWindow="0" yWindow="0" windowWidth="28800" windowHeight="12000" tabRatio="658"/>
  </bookViews>
  <sheets>
    <sheet name="Inhalt" sheetId="11" r:id="rId1"/>
    <sheet name="metalltechnik_lehre" sheetId="1" r:id="rId2"/>
    <sheet name="maschinenbau_bms" sheetId="2" r:id="rId3"/>
    <sheet name="maschinenbau_bhs" sheetId="3" r:id="rId4"/>
    <sheet name="bürokfm_frau_lehre" sheetId="4" r:id="rId5"/>
    <sheet name="has_bms" sheetId="5" r:id="rId6"/>
    <sheet name="hak_bhs" sheetId="6" r:id="rId7"/>
    <sheet name="gastronomiefachmann_frau" sheetId="7" r:id="rId8"/>
    <sheet name="tourismus_bms" sheetId="8" r:id="rId9"/>
    <sheet name="tourismus_bhs" sheetId="9" r:id="rId10"/>
    <sheet name="Gesamt" sheetId="10" r:id="rId11"/>
  </sheets>
  <definedNames>
    <definedName name="_xlnm.Print_Area" localSheetId="10">Gesamt!$A$3:$K$21</definedName>
    <definedName name="metalltechnik">Inhalt!$A$10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6" l="1"/>
  <c r="H17" i="5"/>
  <c r="B48" i="9"/>
  <c r="B45" i="8"/>
  <c r="B44" i="3"/>
  <c r="B46" i="2"/>
  <c r="G11" i="7"/>
  <c r="H9" i="4"/>
  <c r="G13" i="1"/>
  <c r="B50" i="9"/>
  <c r="B38" i="9"/>
  <c r="B39" i="9"/>
  <c r="B42" i="9"/>
  <c r="C34" i="9"/>
  <c r="C29" i="9"/>
  <c r="C25" i="9"/>
  <c r="C20" i="9"/>
  <c r="C16" i="9"/>
  <c r="B9" i="9"/>
  <c r="B10" i="9"/>
  <c r="B47" i="8"/>
  <c r="B35" i="8"/>
  <c r="B36" i="8"/>
  <c r="B39" i="8"/>
  <c r="C33" i="8"/>
  <c r="C31" i="8"/>
  <c r="C29" i="8"/>
  <c r="C27" i="8"/>
  <c r="C24" i="8"/>
  <c r="C22" i="8"/>
  <c r="C19" i="8"/>
  <c r="C16" i="8"/>
  <c r="B9" i="8"/>
  <c r="B10" i="8"/>
  <c r="B28" i="7"/>
  <c r="G12" i="7"/>
  <c r="B12" i="7"/>
  <c r="G10" i="7"/>
  <c r="B10" i="7"/>
  <c r="B44" i="6"/>
  <c r="B45" i="6"/>
  <c r="B48" i="6"/>
  <c r="C43" i="6"/>
  <c r="C41" i="6"/>
  <c r="C39" i="6"/>
  <c r="C38" i="6"/>
  <c r="C35" i="6"/>
  <c r="C34" i="6"/>
  <c r="C33" i="6"/>
  <c r="C31" i="6"/>
  <c r="C30" i="6"/>
  <c r="C29" i="6"/>
  <c r="C28" i="6"/>
  <c r="C27" i="6"/>
  <c r="C26" i="6"/>
  <c r="C25" i="6"/>
  <c r="C23" i="6"/>
  <c r="C22" i="6"/>
  <c r="C21" i="6"/>
  <c r="C19" i="6"/>
  <c r="C18" i="6"/>
  <c r="C17" i="6"/>
  <c r="C16" i="6"/>
  <c r="B9" i="6"/>
  <c r="B10" i="6"/>
  <c r="B31" i="5"/>
  <c r="C31" i="5"/>
  <c r="B32" i="5"/>
  <c r="B35" i="5"/>
  <c r="C30" i="5"/>
  <c r="C29" i="5"/>
  <c r="C28" i="5"/>
  <c r="C27" i="5"/>
  <c r="C25" i="5"/>
  <c r="C24" i="5"/>
  <c r="C23" i="5"/>
  <c r="C22" i="5"/>
  <c r="C20" i="5"/>
  <c r="C19" i="5"/>
  <c r="C18" i="5"/>
  <c r="C16" i="5"/>
  <c r="C15" i="5"/>
  <c r="B9" i="5"/>
  <c r="B10" i="5"/>
  <c r="B26" i="4"/>
  <c r="B12" i="4"/>
  <c r="H10" i="4"/>
  <c r="B10" i="4"/>
  <c r="B13" i="4"/>
  <c r="H8" i="4"/>
  <c r="B46" i="3"/>
  <c r="B34" i="3"/>
  <c r="C34" i="3"/>
  <c r="C31" i="3"/>
  <c r="C25" i="3"/>
  <c r="C22" i="3"/>
  <c r="C16" i="3"/>
  <c r="B9" i="3"/>
  <c r="B10" i="3"/>
  <c r="B48" i="2"/>
  <c r="B49" i="2"/>
  <c r="B36" i="2"/>
  <c r="B37" i="2"/>
  <c r="B40" i="2"/>
  <c r="C35" i="2"/>
  <c r="C31" i="2"/>
  <c r="C30" i="2"/>
  <c r="C27" i="2"/>
  <c r="C26" i="2"/>
  <c r="C22" i="2"/>
  <c r="C21" i="2"/>
  <c r="C18" i="2"/>
  <c r="C17" i="2"/>
  <c r="B9" i="2"/>
  <c r="B10" i="2"/>
  <c r="B29" i="1"/>
  <c r="B13" i="1"/>
  <c r="G12" i="1"/>
  <c r="G11" i="1"/>
  <c r="B11" i="1"/>
  <c r="B14" i="1"/>
  <c r="B15" i="1"/>
  <c r="C18" i="9"/>
  <c r="C27" i="9"/>
  <c r="C36" i="9"/>
  <c r="C15" i="2"/>
  <c r="C19" i="2"/>
  <c r="C24" i="2"/>
  <c r="C28" i="2"/>
  <c r="C32" i="2"/>
  <c r="C18" i="3"/>
  <c r="C27" i="3"/>
  <c r="B13" i="7"/>
  <c r="B14" i="4"/>
  <c r="B29" i="4"/>
  <c r="H11" i="4"/>
  <c r="H12" i="4"/>
  <c r="C16" i="2"/>
  <c r="C20" i="2"/>
  <c r="C25" i="2"/>
  <c r="C29" i="2"/>
  <c r="C33" i="2"/>
  <c r="C20" i="3"/>
  <c r="C29" i="3"/>
  <c r="B36" i="5"/>
  <c r="B42" i="5"/>
  <c r="C37" i="6"/>
  <c r="C42" i="6"/>
  <c r="C22" i="9"/>
  <c r="C32" i="9"/>
  <c r="C14" i="9"/>
  <c r="C17" i="9"/>
  <c r="C19" i="9"/>
  <c r="C21" i="9"/>
  <c r="C24" i="9"/>
  <c r="C26" i="9"/>
  <c r="C28" i="9"/>
  <c r="C31" i="9"/>
  <c r="C33" i="9"/>
  <c r="C35" i="9"/>
  <c r="C37" i="9"/>
  <c r="B51" i="9"/>
  <c r="I17" i="9"/>
  <c r="C14" i="8"/>
  <c r="C17" i="8"/>
  <c r="C18" i="8"/>
  <c r="C20" i="8"/>
  <c r="C23" i="8"/>
  <c r="C26" i="8"/>
  <c r="C28" i="8"/>
  <c r="C30" i="8"/>
  <c r="C32" i="8"/>
  <c r="C35" i="8"/>
  <c r="C34" i="8"/>
  <c r="B48" i="8"/>
  <c r="H17" i="8"/>
  <c r="D31" i="5"/>
  <c r="B35" i="3"/>
  <c r="B38" i="3"/>
  <c r="C15" i="3"/>
  <c r="B39" i="3"/>
  <c r="D15" i="3"/>
  <c r="C17" i="3"/>
  <c r="C19" i="3"/>
  <c r="C21" i="3"/>
  <c r="C23" i="3"/>
  <c r="C26" i="3"/>
  <c r="C28" i="3"/>
  <c r="C30" i="3"/>
  <c r="C33" i="3"/>
  <c r="B47" i="3"/>
  <c r="H17" i="3"/>
  <c r="B32" i="1"/>
  <c r="G14" i="1"/>
  <c r="G15" i="1"/>
  <c r="D18" i="3"/>
  <c r="B41" i="2"/>
  <c r="B51" i="2"/>
  <c r="D30" i="5"/>
  <c r="D29" i="5"/>
  <c r="D28" i="5"/>
  <c r="D27" i="5"/>
  <c r="D25" i="5"/>
  <c r="D24" i="5"/>
  <c r="D23" i="5"/>
  <c r="D22" i="5"/>
  <c r="D20" i="5"/>
  <c r="D19" i="5"/>
  <c r="D18" i="5"/>
  <c r="D16" i="5"/>
  <c r="D15" i="5"/>
  <c r="H14" i="5"/>
  <c r="B49" i="6"/>
  <c r="B55" i="6"/>
  <c r="D19" i="2"/>
  <c r="D18" i="6"/>
  <c r="D23" i="6"/>
  <c r="D28" i="6"/>
  <c r="D33" i="6"/>
  <c r="D38" i="6"/>
  <c r="D43" i="6"/>
  <c r="C36" i="2"/>
  <c r="B40" i="8"/>
  <c r="D30" i="8"/>
  <c r="C44" i="6"/>
  <c r="B43" i="9"/>
  <c r="D18" i="9"/>
  <c r="D27" i="9"/>
  <c r="D36" i="9"/>
  <c r="B53" i="9"/>
  <c r="D14" i="9"/>
  <c r="I10" i="4"/>
  <c r="E8" i="10"/>
  <c r="E11" i="10"/>
  <c r="E13" i="10"/>
  <c r="D20" i="8"/>
  <c r="D34" i="8"/>
  <c r="D26" i="8"/>
  <c r="B14" i="7"/>
  <c r="B31" i="7"/>
  <c r="G13" i="7"/>
  <c r="D35" i="8"/>
  <c r="H15" i="5"/>
  <c r="D33" i="9"/>
  <c r="D37" i="9"/>
  <c r="D28" i="9"/>
  <c r="C38" i="9"/>
  <c r="D32" i="9"/>
  <c r="D22" i="9"/>
  <c r="D17" i="8"/>
  <c r="D37" i="6"/>
  <c r="D27" i="6"/>
  <c r="D41" i="6"/>
  <c r="D35" i="6"/>
  <c r="D30" i="6"/>
  <c r="D26" i="6"/>
  <c r="D21" i="6"/>
  <c r="D17" i="6"/>
  <c r="D42" i="6"/>
  <c r="D31" i="6"/>
  <c r="D22" i="6"/>
  <c r="D17" i="3"/>
  <c r="D26" i="2"/>
  <c r="D16" i="2"/>
  <c r="I11" i="4"/>
  <c r="E9" i="10"/>
  <c r="I9" i="4"/>
  <c r="E7" i="10"/>
  <c r="I8" i="4"/>
  <c r="E6" i="10"/>
  <c r="I12" i="4"/>
  <c r="E10" i="10"/>
  <c r="B11" i="10"/>
  <c r="B13" i="10"/>
  <c r="H15" i="1"/>
  <c r="B10" i="10"/>
  <c r="H12" i="1"/>
  <c r="B7" i="10"/>
  <c r="H11" i="1"/>
  <c r="B6" i="10"/>
  <c r="H13" i="1"/>
  <c r="B8" i="10"/>
  <c r="D34" i="9"/>
  <c r="D29" i="9"/>
  <c r="D25" i="9"/>
  <c r="D20" i="9"/>
  <c r="D16" i="9"/>
  <c r="D32" i="8"/>
  <c r="D28" i="8"/>
  <c r="D23" i="8"/>
  <c r="D35" i="9"/>
  <c r="D31" i="9"/>
  <c r="D26" i="9"/>
  <c r="D21" i="9"/>
  <c r="D17" i="9"/>
  <c r="D33" i="8"/>
  <c r="D29" i="8"/>
  <c r="D24" i="8"/>
  <c r="D19" i="8"/>
  <c r="D39" i="6"/>
  <c r="D34" i="6"/>
  <c r="D29" i="6"/>
  <c r="D25" i="6"/>
  <c r="H15" i="6"/>
  <c r="D19" i="6"/>
  <c r="D16" i="6"/>
  <c r="H16" i="5"/>
  <c r="D33" i="2"/>
  <c r="H18" i="2"/>
  <c r="D29" i="2"/>
  <c r="D25" i="2"/>
  <c r="D20" i="2"/>
  <c r="D35" i="2"/>
  <c r="D30" i="2"/>
  <c r="D24" i="2"/>
  <c r="D17" i="2"/>
  <c r="D24" i="9"/>
  <c r="D19" i="9"/>
  <c r="B50" i="8"/>
  <c r="D16" i="8"/>
  <c r="D14" i="8"/>
  <c r="D18" i="8"/>
  <c r="H14" i="8"/>
  <c r="D31" i="8"/>
  <c r="D27" i="8"/>
  <c r="D22" i="8"/>
  <c r="H18" i="5"/>
  <c r="I14" i="5"/>
  <c r="F6" i="10"/>
  <c r="D31" i="2"/>
  <c r="D27" i="2"/>
  <c r="H17" i="2"/>
  <c r="D22" i="2"/>
  <c r="D18" i="2"/>
  <c r="B49" i="3"/>
  <c r="D33" i="3"/>
  <c r="D31" i="3"/>
  <c r="D30" i="3"/>
  <c r="D29" i="3"/>
  <c r="D28" i="3"/>
  <c r="D27" i="3"/>
  <c r="D26" i="3"/>
  <c r="D25" i="3"/>
  <c r="D23" i="3"/>
  <c r="D22" i="3"/>
  <c r="D21" i="3"/>
  <c r="D20" i="3"/>
  <c r="D19" i="3"/>
  <c r="D16" i="3"/>
  <c r="D32" i="2"/>
  <c r="D28" i="2"/>
  <c r="D21" i="2"/>
  <c r="D15" i="2"/>
  <c r="H14" i="1"/>
  <c r="B9" i="10"/>
  <c r="H15" i="2"/>
  <c r="D34" i="3"/>
  <c r="H15" i="8"/>
  <c r="H16" i="8"/>
  <c r="H14" i="3"/>
  <c r="H14" i="6"/>
  <c r="H16" i="6"/>
  <c r="G14" i="7"/>
  <c r="H16" i="2"/>
  <c r="H15" i="3"/>
  <c r="I14" i="9"/>
  <c r="I16" i="9"/>
  <c r="D36" i="2"/>
  <c r="H16" i="3"/>
  <c r="I16" i="5"/>
  <c r="F8" i="10"/>
  <c r="I15" i="9"/>
  <c r="D38" i="9"/>
  <c r="F11" i="10"/>
  <c r="F13" i="10"/>
  <c r="I18" i="5"/>
  <c r="F10" i="10"/>
  <c r="I17" i="5"/>
  <c r="F9" i="10"/>
  <c r="I15" i="5"/>
  <c r="F7" i="10"/>
  <c r="D44" i="6"/>
  <c r="H11" i="7"/>
  <c r="H7" i="10"/>
  <c r="H10" i="7"/>
  <c r="H6" i="10"/>
  <c r="H11" i="10"/>
  <c r="H13" i="10"/>
  <c r="H14" i="7"/>
  <c r="H10" i="10"/>
  <c r="H12" i="7"/>
  <c r="H8" i="10"/>
  <c r="H13" i="7"/>
  <c r="H9" i="10"/>
  <c r="H18" i="3"/>
  <c r="I14" i="3"/>
  <c r="D6" i="10"/>
  <c r="H18" i="6"/>
  <c r="I14" i="6"/>
  <c r="G6" i="10"/>
  <c r="H19" i="2"/>
  <c r="I15" i="2"/>
  <c r="C6" i="10"/>
  <c r="H18" i="8"/>
  <c r="I14" i="8"/>
  <c r="I6" i="10"/>
  <c r="I18" i="9"/>
  <c r="J15" i="9"/>
  <c r="J7" i="10"/>
  <c r="I16" i="3"/>
  <c r="D8" i="10"/>
  <c r="J11" i="10"/>
  <c r="J13" i="10"/>
  <c r="J18" i="9"/>
  <c r="J10" i="10"/>
  <c r="J17" i="9"/>
  <c r="J9" i="10"/>
  <c r="J16" i="9"/>
  <c r="J8" i="10"/>
  <c r="J14" i="9"/>
  <c r="J6" i="10"/>
  <c r="I17" i="2"/>
  <c r="C8" i="10"/>
  <c r="I11" i="10"/>
  <c r="I13" i="10"/>
  <c r="I18" i="8"/>
  <c r="I10" i="10"/>
  <c r="I17" i="8"/>
  <c r="I9" i="10"/>
  <c r="I15" i="8"/>
  <c r="I7" i="10"/>
  <c r="I16" i="8"/>
  <c r="I8" i="10"/>
  <c r="G11" i="10"/>
  <c r="G13" i="10"/>
  <c r="I18" i="6"/>
  <c r="G10" i="10"/>
  <c r="I17" i="6"/>
  <c r="G9" i="10"/>
  <c r="I15" i="6"/>
  <c r="G7" i="10"/>
  <c r="I16" i="6"/>
  <c r="G8" i="10"/>
  <c r="C11" i="10"/>
  <c r="C13" i="10"/>
  <c r="I19" i="2"/>
  <c r="C10" i="10"/>
  <c r="I16" i="2"/>
  <c r="C7" i="10"/>
  <c r="I18" i="2"/>
  <c r="C9" i="10"/>
  <c r="D11" i="10"/>
  <c r="D13" i="10"/>
  <c r="I18" i="3"/>
  <c r="D10" i="10"/>
  <c r="I17" i="3"/>
  <c r="D9" i="10"/>
  <c r="I15" i="3"/>
  <c r="D7" i="10"/>
</calcChain>
</file>

<file path=xl/sharedStrings.xml><?xml version="1.0" encoding="utf-8"?>
<sst xmlns="http://schemas.openxmlformats.org/spreadsheetml/2006/main" count="680" uniqueCount="237">
  <si>
    <t>Ausbildung ohne Spezialmodul</t>
  </si>
  <si>
    <t>Ausbildungszeit Gesamt</t>
  </si>
  <si>
    <t>Arbeitstage im Jahr</t>
  </si>
  <si>
    <t>Urlaubstage pro Jahr</t>
  </si>
  <si>
    <t>Theorie – Praxis Verhältnis</t>
  </si>
  <si>
    <t>Stunden pro Ausbildung</t>
  </si>
  <si>
    <t>Prozent</t>
  </si>
  <si>
    <t>Arbeitstage effektiv (ohne Krankentage)</t>
  </si>
  <si>
    <t>Normalarbeitszeit pro Woche in Stunden</t>
  </si>
  <si>
    <t>laut KV der Metallindustrie</t>
  </si>
  <si>
    <t>Normalarbeitszeit pro Tag bei 5 Tageswoche</t>
  </si>
  <si>
    <t>Gesamtausbildungszeit pro Jahr</t>
  </si>
  <si>
    <t>Gesamtausbildungszeit pro Lehrzeit</t>
  </si>
  <si>
    <t>Gesamt</t>
  </si>
  <si>
    <t>Berufsschule – Stundentafel</t>
  </si>
  <si>
    <t>Gesamtstunden</t>
  </si>
  <si>
    <t>Politische Bildung</t>
  </si>
  <si>
    <t>Deutsch und Kommunikation</t>
  </si>
  <si>
    <t>Berufsbezogene Fremdsprache</t>
  </si>
  <si>
    <t>Betriebswirtschaftlicher Unterricht</t>
  </si>
  <si>
    <t>Angewandte Wirtschaftslehre</t>
  </si>
  <si>
    <t>Fachunterricht</t>
  </si>
  <si>
    <t>Mechanische Technologie</t>
  </si>
  <si>
    <t>Angewandte Mathematik</t>
  </si>
  <si>
    <t>Computergestütztes Fachzeichnen</t>
  </si>
  <si>
    <t>Laboratoriumsübungen</t>
  </si>
  <si>
    <t>Fachpraktikum</t>
  </si>
  <si>
    <t>Summe</t>
  </si>
  <si>
    <t>Arbeitszeit im Betrieb pro Jahr</t>
  </si>
  <si>
    <t>Arbeitszeit pro Jahr im Betrieb ohne Berufsschule</t>
  </si>
  <si>
    <t>ohne alternativen Schwerpunkt</t>
  </si>
  <si>
    <t>Schuldauer Gesamt</t>
  </si>
  <si>
    <t>Schultage pro Jahr</t>
  </si>
  <si>
    <t>Schulautonome Tage</t>
  </si>
  <si>
    <t>Schultage Gesamt über Ausbildungsdauer</t>
  </si>
  <si>
    <t>Stundentafel</t>
  </si>
  <si>
    <t>Anteil in Ausbildung</t>
  </si>
  <si>
    <t>Gesamtstunden Ausbildung in Schule</t>
  </si>
  <si>
    <t>Allgemeinbildende Pflichtgegenstände</t>
  </si>
  <si>
    <t>Religion</t>
  </si>
  <si>
    <t>Englisch</t>
  </si>
  <si>
    <t>Geografie, Geschichte, politische Bildung</t>
  </si>
  <si>
    <t>Bewegung und Sport</t>
  </si>
  <si>
    <t>Naturwissenschaftliche Grundlagen</t>
  </si>
  <si>
    <t>Angewandte Informatik</t>
  </si>
  <si>
    <t>Fachtheorie und Fachpraxis</t>
  </si>
  <si>
    <t>Unternehmensführung</t>
  </si>
  <si>
    <t>Konstruktion und Projektmanagement</t>
  </si>
  <si>
    <t>Mechanik und Maschinenelemente</t>
  </si>
  <si>
    <t>Fertigungstechnik 1 – Werkstätte und Produktionstechnik</t>
  </si>
  <si>
    <t>Fertigungstechnik 1</t>
  </si>
  <si>
    <t>Elektrotechnik und Automatisierungstechnik – Werkstätte und Produktionstechnik</t>
  </si>
  <si>
    <t>Elektrotechnik und Automatisierungstechnik</t>
  </si>
  <si>
    <t>Fertigungstechnik 2 – Werkstätte und Produktionstechnik</t>
  </si>
  <si>
    <t>Fertigungstechnik 2</t>
  </si>
  <si>
    <t>Betriebspraxis</t>
  </si>
  <si>
    <t>Verbindliche Übung</t>
  </si>
  <si>
    <t>Soziale und Personale Kompetenz</t>
  </si>
  <si>
    <t>Gesamtsemesterwochenstundenanzahl</t>
  </si>
  <si>
    <t>Durschschnittliche Gesamtwochenstunden pro Schuljahr</t>
  </si>
  <si>
    <t>Anzahl Schultage pro Woche</t>
  </si>
  <si>
    <t>Stundenanzahl pro Schultag</t>
  </si>
  <si>
    <t>Gesamtstunden der Ausbildung in Schule</t>
  </si>
  <si>
    <t>Pflichtpraktikum</t>
  </si>
  <si>
    <t>Anzahl Tage Pflichtpraktikum</t>
  </si>
  <si>
    <t>Normalarbeitszeit pro Tag bei 5 Tagewoche</t>
  </si>
  <si>
    <t>Stunden Gesamt Pflichtpraktikum</t>
  </si>
  <si>
    <t>Gesamtstunden der Ausbildung</t>
  </si>
  <si>
    <t>Gesamtwochenstundenzahl</t>
  </si>
  <si>
    <t>Deutsch</t>
  </si>
  <si>
    <t>Wirtschaft und Recht</t>
  </si>
  <si>
    <t>Naturwissenschaften</t>
  </si>
  <si>
    <t>Technische Mechanik und Berechnung</t>
  </si>
  <si>
    <t>Fertigungstechnik</t>
  </si>
  <si>
    <t>Maschinen und Anlagen</t>
  </si>
  <si>
    <t>Automatisierungstechnik</t>
  </si>
  <si>
    <t>Laboratorium</t>
  </si>
  <si>
    <t>Werkstätte und Produktionstechnik</t>
  </si>
  <si>
    <t>Gesamtwochenstundenzahl pro Schuljahr</t>
  </si>
  <si>
    <t>Betriebswirtschaftliches Projektpraktikum</t>
  </si>
  <si>
    <t>Organisation und Management</t>
  </si>
  <si>
    <t>Büroprozesse</t>
  </si>
  <si>
    <t>Gesamtwochenstundenanzahl</t>
  </si>
  <si>
    <t>Sprachkompetenz</t>
  </si>
  <si>
    <t>Englisch einschließlich Wirtschaftssprache</t>
  </si>
  <si>
    <t>Sozialkompetenz und Persönlichkeitsentwicklung</t>
  </si>
  <si>
    <t>Persönlichkeitsentwicklung und soziale Kompetenz</t>
  </si>
  <si>
    <t>Wirtschaftskompetenz</t>
  </si>
  <si>
    <t>Betriebswirtschaft, Wirtschaftliches Rechnen, Rechnungswesen</t>
  </si>
  <si>
    <t>Betriebswirtschaftliche Übungen, Übungsfirma, Projektmanagement und Projektarbeit</t>
  </si>
  <si>
    <t>Officemanagement und angewandte Informatik</t>
  </si>
  <si>
    <t>Kundenorientierung und Verkauf</t>
  </si>
  <si>
    <t>Gesellschaft und Umwelt</t>
  </si>
  <si>
    <t>Volkswirtschaft und Recht</t>
  </si>
  <si>
    <t>Politische Bildung und Zeitgeschichte</t>
  </si>
  <si>
    <t>Geografie (Wirtschafts- und Kulturräume)</t>
  </si>
  <si>
    <t>Angewandte Naturwissenschaft und Warenlehre</t>
  </si>
  <si>
    <t>Pflichtpraktikum in Stunden</t>
  </si>
  <si>
    <t>Stammbereich</t>
  </si>
  <si>
    <t>Persönlichkeit und Bildungskarriere</t>
  </si>
  <si>
    <t>AB</t>
  </si>
  <si>
    <t>Business Behavior</t>
  </si>
  <si>
    <t>Sprachen und Kommunikation</t>
  </si>
  <si>
    <t>Lebende Fremdsprache</t>
  </si>
  <si>
    <t>Entrepreneurship – Wirtschaft und Management</t>
  </si>
  <si>
    <t>Betriebswirtschaft</t>
  </si>
  <si>
    <t>Unternehmensrechnung</t>
  </si>
  <si>
    <t>Business Training, Projektmanagement, Übungsfirma, Case Studies</t>
  </si>
  <si>
    <t>Wirtschaftsinformatik</t>
  </si>
  <si>
    <t>Recht</t>
  </si>
  <si>
    <t>Volkswirtschaft</t>
  </si>
  <si>
    <t>Gesellschaft und Kultur</t>
  </si>
  <si>
    <t>Politische Bildung und Geschichte (Wirtschafts- und Sozialgeschichte)</t>
  </si>
  <si>
    <t>Geografie (Wirtschaftsgeografie)</t>
  </si>
  <si>
    <t>Internationale Wirtschafts- und Kulturräume</t>
  </si>
  <si>
    <t>Mathematik und Naturwissenschaften</t>
  </si>
  <si>
    <t>Mathematik und angewandte Mathematik</t>
  </si>
  <si>
    <t>Technologie, Ökologie und Warenlehre</t>
  </si>
  <si>
    <t>Schulautonomer Erweiterungsbereich</t>
  </si>
  <si>
    <t>Ausbildungsschwerpunkt</t>
  </si>
  <si>
    <t>Seminare</t>
  </si>
  <si>
    <t>in Lehrplan: 0-18 wird schulautonom festgelegt, hier 0 angenommen</t>
  </si>
  <si>
    <t>Verbindliche Übungen</t>
  </si>
  <si>
    <t>Durchschnittliche Gesamtwochenstunden pro Schuljahr</t>
  </si>
  <si>
    <t>laut KV im Hotel- und Gastgewerbe</t>
  </si>
  <si>
    <t>Interkulturelle Kompetenz und Professionalität</t>
  </si>
  <si>
    <t>Fachkunde</t>
  </si>
  <si>
    <t>Betriebsorganisation</t>
  </si>
  <si>
    <t>Fachpraktikum Kochen</t>
  </si>
  <si>
    <t>Fachpraktikum Servieren</t>
  </si>
  <si>
    <t>Allgemeinbildung, Sprache und Medien</t>
  </si>
  <si>
    <t>Zweite lebende Fremdsprache</t>
  </si>
  <si>
    <t>Geschichte und Politische Bildung</t>
  </si>
  <si>
    <t>Betriebs- und Volkswirtschaft mit Betriebswirtschaftlichen Übungen</t>
  </si>
  <si>
    <t>Rechnungswesen</t>
  </si>
  <si>
    <t>Tourismus und Hotellerie</t>
  </si>
  <si>
    <t>Tourismusgeografie</t>
  </si>
  <si>
    <t>Tourismusmarketing und angewandtes Projektmanagement</t>
  </si>
  <si>
    <t>Reisewirtschaft</t>
  </si>
  <si>
    <t>Rezeption und Hotelmanagement</t>
  </si>
  <si>
    <t>Kultur- und Tourismusland Österreich</t>
  </si>
  <si>
    <t>Veranstaltungs- und Kongressmanagement</t>
  </si>
  <si>
    <t>Food und Beverage</t>
  </si>
  <si>
    <t>Bewegung und Sport; Sportliche Animation</t>
  </si>
  <si>
    <t>Persönlichkeitsentwickung und Kommunikation</t>
  </si>
  <si>
    <t>Angewandtes Informationsmanagement</t>
  </si>
  <si>
    <t>Naturwissenschaften und Lebensmitteltechnologie</t>
  </si>
  <si>
    <t>Tourismus und Wirtschaft</t>
  </si>
  <si>
    <t>Tourismusgeografie und Reisebüro</t>
  </si>
  <si>
    <t>Tourismusmarketing und Kundenmanagement</t>
  </si>
  <si>
    <t>Kunst und Kultur</t>
  </si>
  <si>
    <t>Betriebs- und Volkswirtschaft</t>
  </si>
  <si>
    <t>Rechnungswesen und Controlling</t>
  </si>
  <si>
    <t>Gastronomie und Hotellerie</t>
  </si>
  <si>
    <t>Ernährung</t>
  </si>
  <si>
    <t>Küchenorganisation und Kochen</t>
  </si>
  <si>
    <t>Serviceorganisation, Servieren und Getränke</t>
  </si>
  <si>
    <t>Wahlpflichtfach: Spezialisierung</t>
  </si>
  <si>
    <t>Betriebspraktikum und angewandtes Projektmanagement</t>
  </si>
  <si>
    <t>Kategorien curricularer Strukturen</t>
  </si>
  <si>
    <t>Lehre – Metalltechnik</t>
  </si>
  <si>
    <t>BMS – Maschinenbau</t>
  </si>
  <si>
    <t>BHS – Maschinenbau</t>
  </si>
  <si>
    <t>Lehre – Bürokaufmann/frau</t>
  </si>
  <si>
    <t>BMS – HAS</t>
  </si>
  <si>
    <t>BHS – HAK</t>
  </si>
  <si>
    <t>Lehre – Gastronomiefachmann/frau</t>
  </si>
  <si>
    <t>BMS – Tourismusfachschule</t>
  </si>
  <si>
    <t>BHS – Tourismus</t>
  </si>
  <si>
    <t>Allgemeinbildender Unterricht</t>
  </si>
  <si>
    <t>Fachtheoretischer Unterricht</t>
  </si>
  <si>
    <t>Fachpraktischer Unterricht</t>
  </si>
  <si>
    <t>Arbeitsintegriertes Lernen</t>
  </si>
  <si>
    <t>Ausbildungsdauer in Jahren</t>
  </si>
  <si>
    <t>Ausbildungsdauer pro Jahr</t>
  </si>
  <si>
    <t>Ausbildungsordnung:</t>
  </si>
  <si>
    <t>Rahmenlehrplan:</t>
  </si>
  <si>
    <t>BGBl. II Nr. 148/2011</t>
  </si>
  <si>
    <t>Allgemeinbildung (AB)</t>
  </si>
  <si>
    <t>Fachtheorie (FT)</t>
  </si>
  <si>
    <t>Fachpraxis (FP)</t>
  </si>
  <si>
    <t>Arbeitspraxis (AP)</t>
  </si>
  <si>
    <t>FT</t>
  </si>
  <si>
    <t>FP</t>
  </si>
  <si>
    <t>Kategorie</t>
  </si>
  <si>
    <t>Einheiten</t>
  </si>
  <si>
    <t>AP</t>
  </si>
  <si>
    <t>BGBl. II Nr. 211/2016 - Anlage 96</t>
  </si>
  <si>
    <t>BGBl. II Nr. 211/2016 - Anlage 23</t>
  </si>
  <si>
    <t>BGBl. II Nr. 6/2004</t>
  </si>
  <si>
    <t>Annahme</t>
  </si>
  <si>
    <t>BGBl. II Nr. 178/2005</t>
  </si>
  <si>
    <t>BGBl. II Nr. 211/2016 - Anlage 179</t>
  </si>
  <si>
    <t>KV im Hotel- und Gastgewerbe</t>
  </si>
  <si>
    <t>Anmerkungen</t>
  </si>
  <si>
    <t>Ausbildung:</t>
  </si>
  <si>
    <t>Lehrberuf Metalltechnik</t>
  </si>
  <si>
    <t>Berufsbildende mittlere Schule - Fachschule Maschinenbau</t>
  </si>
  <si>
    <t>BGBl. II Nr. 240/2016 - Anlage 1.19</t>
  </si>
  <si>
    <t>Gesamt Wochenstunden alle Semester</t>
  </si>
  <si>
    <t>FB</t>
  </si>
  <si>
    <t>Ausmaß in Wochen</t>
  </si>
  <si>
    <t>Berufsbildende höhere Schule - HTL Maschinenbau</t>
  </si>
  <si>
    <t>BGBl. II Nr. 262/2015 - Anlage 1.16</t>
  </si>
  <si>
    <t xml:space="preserve">Einheiten </t>
  </si>
  <si>
    <t>Berufsbildende mittlere Schule - Handesschule</t>
  </si>
  <si>
    <t>BGBl. II Nr. 209/2014 - Anlage B1</t>
  </si>
  <si>
    <t>Berufsbildende höhere Schule - Handelsakademie</t>
  </si>
  <si>
    <t>BGBl. II Nr. 209/2014 - Anlage A1</t>
  </si>
  <si>
    <t>Berufsbildende mittlere Schule - Tourismusfachschule</t>
  </si>
  <si>
    <t xml:space="preserve">BGBl. II Nr. 340/2015 - Anlage B2 </t>
  </si>
  <si>
    <t>Berufsbildende höhere Schule - Höhere Lehranstalt für Tourismus</t>
  </si>
  <si>
    <t xml:space="preserve">BGBl. II Nr. 340/2015 - Anlage B3 </t>
  </si>
  <si>
    <t>Ausmaß in Stunden</t>
  </si>
  <si>
    <t>Onlinedatensatz zum Beitrag „Berufliche Erstausbildung: Herausforderungen und Entwicklungsaufgaben in einem bedeutsamen Bildungssegment Österreichs“ im Band 2 des Nationalen Bildungsberichts Osterreich 2018</t>
  </si>
  <si>
    <t>Berechnungen zu curricularen Strukturen in unterschiedlichen Fachbereichen</t>
  </si>
  <si>
    <t>verfügbar unter http://doi.org/10.17888/nbb2018-2-7-1</t>
  </si>
  <si>
    <t>Peter Schlögl, Michaela Stock &amp; Martin Mayerl</t>
  </si>
  <si>
    <t>Metalltechnik - Lehre</t>
  </si>
  <si>
    <t>Maschinenbau - Berufsbildende mittlere Schule</t>
  </si>
  <si>
    <t>Maschinenbau - Berufsbildende höhere Schule</t>
  </si>
  <si>
    <t>Bürokaufmann/-frau - Lehre</t>
  </si>
  <si>
    <t>Handelsschule - Berufsbildende mittlere Schule</t>
  </si>
  <si>
    <t>Handelsakademie - Berufsbildende höhere Schule</t>
  </si>
  <si>
    <t>Gastronomiefachmann/-frau - Lehre</t>
  </si>
  <si>
    <t>Tourismusfachschule - Berufsbildende mittlere Schule</t>
  </si>
  <si>
    <t>Höhere Lehranstalt für Tourismus - Berufsbildende höhere Schule</t>
  </si>
  <si>
    <t>Metall</t>
  </si>
  <si>
    <t>Büro</t>
  </si>
  <si>
    <t>Tourismus</t>
  </si>
  <si>
    <t>Vergleich curricularer Strukturen</t>
  </si>
  <si>
    <t>Lehrberuf Bürokaufmann/-frau</t>
  </si>
  <si>
    <t>Lehrberuf Gastronomiefachmann/-frau</t>
  </si>
  <si>
    <t>Dauer des Lehrberufs in Jahren:</t>
  </si>
  <si>
    <t>Dauer in Schuljahren:</t>
  </si>
  <si>
    <t>Dauer in Schuljahren</t>
  </si>
  <si>
    <t>Vergleich curricularer Strukturen ausgewählter Ausbildungen auf der Sekundarstufe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</si>
</sst>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.0"/>
    <numFmt numFmtId="166" formatCode="0\ %"/>
    <numFmt numFmtId="167" formatCode="#,##0.0_)"/>
    <numFmt numFmtId="168" formatCode="_-* #,##0.00\ _k_r_-;\-* #,##0.00\ _k_r_-;_-* &quot;-&quot;??\ _k_r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6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i/>
      <sz val="10"/>
      <name val="Arial"/>
      <family val="2"/>
      <charset val="1"/>
    </font>
    <font>
      <i/>
      <sz val="11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4"/>
      <name val="Arial"/>
      <family val="2"/>
      <charset val="1"/>
    </font>
    <font>
      <sz val="7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8.5"/>
      <color theme="10"/>
      <name val="Arial"/>
      <family val="2"/>
    </font>
    <font>
      <u/>
      <sz val="7.5"/>
      <color indexed="12"/>
      <name val="Courier"/>
      <family val="3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sz val="8"/>
      <name val="Courier"/>
      <family val="3"/>
    </font>
    <font>
      <sz val="11"/>
      <name val="Arial"/>
      <family val="2"/>
    </font>
    <font>
      <sz val="10"/>
      <name val="Helvetica"/>
      <family val="2"/>
    </font>
    <font>
      <sz val="12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sz val="11"/>
      <color theme="1"/>
      <name val="Czcionka tekstu podstawowego"/>
      <family val="2"/>
    </font>
    <font>
      <sz val="9"/>
      <name val="Times New Roman"/>
      <family val="1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Tahoma"/>
      <family val="2"/>
    </font>
    <font>
      <b/>
      <sz val="8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Tms Rmn"/>
    </font>
    <font>
      <sz val="10"/>
      <name val="Courier"/>
      <family val="3"/>
    </font>
    <font>
      <sz val="12"/>
      <name val="ＭＳ Ｐゴシック"/>
      <family val="3"/>
      <charset val="128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DDDDDD"/>
        <bgColor rgb="FFE0EFD4"/>
      </patternFill>
    </fill>
    <fill>
      <patternFill patternType="solid">
        <fgColor rgb="FFE0EFD4"/>
        <bgColor rgb="FFDDDDDD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0">
    <xf numFmtId="0" fontId="0" fillId="0" borderId="0"/>
    <xf numFmtId="0" fontId="2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4">
      <alignment horizontal="center" vertical="center"/>
    </xf>
    <xf numFmtId="167" fontId="11" fillId="0" borderId="0" applyAlignment="0" applyProtection="0"/>
    <xf numFmtId="0" fontId="15" fillId="17" borderId="10"/>
    <xf numFmtId="0" fontId="16" fillId="18" borderId="11">
      <alignment horizontal="right" vertical="top" wrapText="1"/>
    </xf>
    <xf numFmtId="0" fontId="17" fillId="0" borderId="0"/>
    <xf numFmtId="0" fontId="15" fillId="0" borderId="1"/>
    <xf numFmtId="0" fontId="18" fillId="19" borderId="12">
      <alignment horizontal="left" vertical="top" wrapText="1"/>
    </xf>
    <xf numFmtId="0" fontId="19" fillId="20" borderId="0">
      <alignment horizontal="center"/>
    </xf>
    <xf numFmtId="0" fontId="20" fillId="20" borderId="0">
      <alignment horizontal="center" vertical="center"/>
    </xf>
    <xf numFmtId="0" fontId="8" fillId="21" borderId="0">
      <alignment horizontal="center" wrapText="1"/>
    </xf>
    <xf numFmtId="0" fontId="21" fillId="20" borderId="0">
      <alignment horizont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0" borderId="0">
      <alignment horizontal="right" vertical="top"/>
    </xf>
    <xf numFmtId="0" fontId="23" fillId="22" borderId="10" applyBorder="0">
      <protection locked="0"/>
    </xf>
    <xf numFmtId="0" fontId="24" fillId="0" borderId="0">
      <alignment horizontal="centerContinuous"/>
    </xf>
    <xf numFmtId="0" fontId="24" fillId="0" borderId="0" applyAlignment="0">
      <alignment horizontal="centerContinuous"/>
    </xf>
    <xf numFmtId="0" fontId="25" fillId="0" borderId="0" applyAlignment="0">
      <alignment horizontal="centerContinuous"/>
    </xf>
    <xf numFmtId="165" fontId="14" fillId="0" borderId="0" applyBorder="0"/>
    <xf numFmtId="165" fontId="14" fillId="0" borderId="6"/>
    <xf numFmtId="0" fontId="26" fillId="22" borderId="10">
      <protection locked="0"/>
    </xf>
    <xf numFmtId="0" fontId="8" fillId="22" borderId="1"/>
    <xf numFmtId="0" fontId="8" fillId="20" borderId="0"/>
    <xf numFmtId="0" fontId="27" fillId="20" borderId="1">
      <alignment horizontal="left"/>
    </xf>
    <xf numFmtId="0" fontId="28" fillId="20" borderId="0">
      <alignment horizontal="left"/>
    </xf>
    <xf numFmtId="0" fontId="29" fillId="20" borderId="0">
      <alignment horizontal="left"/>
    </xf>
    <xf numFmtId="0" fontId="30" fillId="23" borderId="0">
      <alignment horizontal="left" vertical="top"/>
    </xf>
    <xf numFmtId="0" fontId="16" fillId="24" borderId="0">
      <alignment horizontal="right" vertical="top" textRotation="90" wrapText="1"/>
    </xf>
    <xf numFmtId="0" fontId="16" fillId="24" borderId="0">
      <alignment horizontal="right" vertical="top" textRotation="90" wrapText="1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3" fillId="4" borderId="5" applyNumberFormat="0" applyFont="0" applyAlignment="0" applyProtection="0"/>
    <xf numFmtId="0" fontId="13" fillId="4" borderId="5" applyNumberFormat="0" applyFon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7" fillId="21" borderId="0">
      <alignment horizontal="center"/>
    </xf>
    <xf numFmtId="0" fontId="8" fillId="20" borderId="1">
      <alignment horizontal="centerContinuous" wrapText="1"/>
    </xf>
    <xf numFmtId="0" fontId="35" fillId="23" borderId="0">
      <alignment horizontal="center" wrapText="1"/>
    </xf>
    <xf numFmtId="0" fontId="8" fillId="20" borderId="1">
      <alignment horizontal="centerContinuous" wrapText="1"/>
    </xf>
    <xf numFmtId="0" fontId="36" fillId="20" borderId="4">
      <alignment wrapText="1"/>
    </xf>
    <xf numFmtId="0" fontId="36" fillId="20" borderId="4">
      <alignment wrapText="1"/>
    </xf>
    <xf numFmtId="0" fontId="15" fillId="20" borderId="4">
      <alignment wrapText="1"/>
    </xf>
    <xf numFmtId="0" fontId="15" fillId="20" borderId="4">
      <alignment wrapText="1"/>
    </xf>
    <xf numFmtId="0" fontId="15" fillId="20" borderId="4">
      <alignment wrapText="1"/>
    </xf>
    <xf numFmtId="0" fontId="15" fillId="20" borderId="4">
      <alignment wrapText="1"/>
    </xf>
    <xf numFmtId="0" fontId="15" fillId="20" borderId="4">
      <alignment wrapText="1"/>
    </xf>
    <xf numFmtId="0" fontId="15" fillId="20" borderId="4">
      <alignment wrapText="1"/>
    </xf>
    <xf numFmtId="0" fontId="15" fillId="20" borderId="4">
      <alignment wrapText="1"/>
    </xf>
    <xf numFmtId="0" fontId="15" fillId="20" borderId="4">
      <alignment wrapText="1"/>
    </xf>
    <xf numFmtId="0" fontId="36" fillId="20" borderId="7"/>
    <xf numFmtId="0" fontId="15" fillId="20" borderId="7"/>
    <xf numFmtId="0" fontId="36" fillId="20" borderId="9"/>
    <xf numFmtId="0" fontId="15" fillId="20" borderId="9"/>
    <xf numFmtId="0" fontId="15" fillId="20" borderId="8">
      <alignment horizontal="center" wrapText="1"/>
    </xf>
    <xf numFmtId="0" fontId="18" fillId="19" borderId="13">
      <alignment horizontal="left" vertical="top" wrapText="1"/>
    </xf>
    <xf numFmtId="0" fontId="8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37" fillId="0" borderId="0"/>
    <xf numFmtId="0" fontId="38" fillId="0" borderId="0"/>
    <xf numFmtId="0" fontId="1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39" fillId="0" borderId="0"/>
    <xf numFmtId="0" fontId="13" fillId="0" borderId="0"/>
    <xf numFmtId="0" fontId="13" fillId="0" borderId="0"/>
    <xf numFmtId="0" fontId="3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39" fillId="0" borderId="0"/>
    <xf numFmtId="0" fontId="13" fillId="0" borderId="0"/>
    <xf numFmtId="0" fontId="37" fillId="0" borderId="0"/>
    <xf numFmtId="0" fontId="8" fillId="0" borderId="0"/>
    <xf numFmtId="0" fontId="41" fillId="0" borderId="0"/>
    <xf numFmtId="0" fontId="8" fillId="0" borderId="0"/>
    <xf numFmtId="0" fontId="14" fillId="0" borderId="0"/>
    <xf numFmtId="0" fontId="13" fillId="0" borderId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0" fontId="29" fillId="0" borderId="0"/>
    <xf numFmtId="0" fontId="13" fillId="0" borderId="0"/>
    <xf numFmtId="0" fontId="1" fillId="0" borderId="0"/>
    <xf numFmtId="0" fontId="13" fillId="0" borderId="0"/>
    <xf numFmtId="0" fontId="42" fillId="0" borderId="0"/>
    <xf numFmtId="0" fontId="1" fillId="0" borderId="0"/>
    <xf numFmtId="0" fontId="37" fillId="0" borderId="0"/>
    <xf numFmtId="0" fontId="43" fillId="0" borderId="0"/>
    <xf numFmtId="0" fontId="13" fillId="0" borderId="0"/>
    <xf numFmtId="0" fontId="1" fillId="0" borderId="0"/>
    <xf numFmtId="0" fontId="8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1" fillId="4" borderId="5" applyNumberFormat="0" applyFont="0" applyAlignment="0" applyProtection="0"/>
    <xf numFmtId="0" fontId="45" fillId="0" borderId="0">
      <alignment horizontal="left"/>
    </xf>
    <xf numFmtId="0" fontId="1" fillId="4" borderId="5" applyNumberFormat="0" applyFont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5" fillId="20" borderId="1"/>
    <xf numFmtId="0" fontId="20" fillId="20" borderId="0">
      <alignment horizontal="right"/>
    </xf>
    <xf numFmtId="0" fontId="46" fillId="23" borderId="0">
      <alignment horizontal="center"/>
    </xf>
    <xf numFmtId="0" fontId="18" fillId="24" borderId="1">
      <alignment horizontal="left" vertical="top" wrapText="1"/>
    </xf>
    <xf numFmtId="0" fontId="47" fillId="24" borderId="2">
      <alignment horizontal="left" vertical="top" wrapText="1"/>
    </xf>
    <xf numFmtId="0" fontId="18" fillId="24" borderId="3">
      <alignment horizontal="left" vertical="top" wrapText="1"/>
    </xf>
    <xf numFmtId="0" fontId="18" fillId="24" borderId="2">
      <alignment horizontal="left" vertical="top"/>
    </xf>
    <xf numFmtId="0" fontId="14" fillId="0" borderId="9">
      <alignment horizontal="center" vertical="center"/>
    </xf>
    <xf numFmtId="0" fontId="15" fillId="0" borderId="0"/>
    <xf numFmtId="0" fontId="1" fillId="0" borderId="0"/>
    <xf numFmtId="0" fontId="29" fillId="0" borderId="0"/>
    <xf numFmtId="0" fontId="39" fillId="0" borderId="0"/>
    <xf numFmtId="0" fontId="12" fillId="0" borderId="0"/>
    <xf numFmtId="0" fontId="12" fillId="0" borderId="0"/>
    <xf numFmtId="0" fontId="48" fillId="0" borderId="0"/>
    <xf numFmtId="0" fontId="1" fillId="0" borderId="0"/>
    <xf numFmtId="0" fontId="49" fillId="0" borderId="0">
      <alignment horizontal="left"/>
    </xf>
    <xf numFmtId="0" fontId="49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center"/>
    </xf>
    <xf numFmtId="0" fontId="15" fillId="0" borderId="0">
      <alignment horizontal="center" vertical="center" wrapText="1"/>
    </xf>
    <xf numFmtId="0" fontId="15" fillId="0" borderId="0"/>
    <xf numFmtId="0" fontId="15" fillId="0" borderId="0">
      <alignment horizontal="left" vertical="center" wrapText="1"/>
    </xf>
    <xf numFmtId="0" fontId="15" fillId="0" borderId="0">
      <alignment horizontal="center" vertical="center" wrapText="1"/>
    </xf>
    <xf numFmtId="0" fontId="15" fillId="0" borderId="0">
      <alignment horizontal="right"/>
    </xf>
    <xf numFmtId="0" fontId="15" fillId="0" borderId="0">
      <alignment horizontal="left" vertical="center" wrapText="1"/>
    </xf>
    <xf numFmtId="0" fontId="15" fillId="0" borderId="0">
      <alignment horizontal="right"/>
    </xf>
    <xf numFmtId="0" fontId="30" fillId="25" borderId="0">
      <alignment horizontal="left"/>
    </xf>
    <xf numFmtId="0" fontId="35" fillId="25" borderId="0">
      <alignment horizontal="left" wrapText="1"/>
    </xf>
    <xf numFmtId="0" fontId="30" fillId="25" borderId="0">
      <alignment horizontal="left"/>
    </xf>
    <xf numFmtId="0" fontId="50" fillId="0" borderId="14"/>
    <xf numFmtId="0" fontId="51" fillId="0" borderId="0"/>
    <xf numFmtId="0" fontId="19" fillId="20" borderId="0">
      <alignment horizontal="center"/>
    </xf>
    <xf numFmtId="0" fontId="52" fillId="0" borderId="0"/>
    <xf numFmtId="0" fontId="49" fillId="20" borderId="0"/>
    <xf numFmtId="0" fontId="30" fillId="25" borderId="0">
      <alignment horizontal="left"/>
    </xf>
    <xf numFmtId="0" fontId="53" fillId="0" borderId="0"/>
    <xf numFmtId="41" fontId="14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4" fillId="0" borderId="0"/>
    <xf numFmtId="0" fontId="44" fillId="4" borderId="5" applyNumberFormat="0" applyFont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8" fillId="0" borderId="0"/>
    <xf numFmtId="0" fontId="55" fillId="0" borderId="0"/>
    <xf numFmtId="0" fontId="8" fillId="0" borderId="0"/>
    <xf numFmtId="0" fontId="12" fillId="0" borderId="0"/>
    <xf numFmtId="0" fontId="39" fillId="0" borderId="0"/>
    <xf numFmtId="0" fontId="56" fillId="0" borderId="0" applyNumberFormat="0" applyFill="0" applyBorder="0" applyAlignment="0" applyProtection="0"/>
    <xf numFmtId="0" fontId="29" fillId="0" borderId="0"/>
    <xf numFmtId="0" fontId="57" fillId="0" borderId="0" applyNumberFormat="0" applyFill="0" applyBorder="0" applyAlignment="0" applyProtection="0">
      <alignment vertical="top"/>
      <protection locked="0"/>
    </xf>
    <xf numFmtId="43" fontId="39" fillId="0" borderId="0" applyFont="0" applyFill="0" applyBorder="0" applyAlignment="0" applyProtection="0"/>
    <xf numFmtId="0" fontId="13" fillId="0" borderId="0"/>
    <xf numFmtId="0" fontId="38" fillId="0" borderId="0"/>
    <xf numFmtId="0" fontId="39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164" fontId="0" fillId="0" borderId="0" xfId="0" applyNumberFormat="1"/>
    <xf numFmtId="3" fontId="0" fillId="0" borderId="0" xfId="0" applyNumberFormat="1"/>
    <xf numFmtId="0" fontId="0" fillId="0" borderId="0" xfId="0" applyBorder="1"/>
    <xf numFmtId="0" fontId="3" fillId="2" borderId="1" xfId="0" applyFont="1" applyFill="1" applyBorder="1"/>
    <xf numFmtId="0" fontId="7" fillId="2" borderId="1" xfId="0" applyFont="1" applyFill="1" applyBorder="1"/>
    <xf numFmtId="0" fontId="0" fillId="0" borderId="1" xfId="0" applyBorder="1"/>
    <xf numFmtId="0" fontId="3" fillId="0" borderId="1" xfId="0" applyFont="1" applyBorder="1"/>
    <xf numFmtId="0" fontId="0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3" fontId="0" fillId="0" borderId="1" xfId="0" applyNumberFormat="1" applyBorder="1"/>
    <xf numFmtId="3" fontId="3" fillId="0" borderId="1" xfId="0" applyNumberFormat="1" applyFont="1" applyBorder="1"/>
    <xf numFmtId="0" fontId="0" fillId="2" borderId="1" xfId="0" applyFill="1" applyBorder="1"/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wrapText="1"/>
    </xf>
    <xf numFmtId="2" fontId="0" fillId="0" borderId="1" xfId="0" applyNumberFormat="1" applyBorder="1"/>
    <xf numFmtId="2" fontId="3" fillId="0" borderId="1" xfId="0" applyNumberFormat="1" applyFont="1" applyBorder="1"/>
    <xf numFmtId="165" fontId="3" fillId="0" borderId="1" xfId="0" applyNumberFormat="1" applyFont="1" applyBorder="1"/>
    <xf numFmtId="3" fontId="3" fillId="2" borderId="1" xfId="0" applyNumberFormat="1" applyFont="1" applyFill="1" applyBorder="1"/>
    <xf numFmtId="0" fontId="7" fillId="0" borderId="1" xfId="2" applyFont="1" applyBorder="1" applyAlignment="1">
      <alignment horizontal="left" vertical="top"/>
    </xf>
    <xf numFmtId="0" fontId="3" fillId="3" borderId="1" xfId="0" applyFont="1" applyFill="1" applyBorder="1"/>
    <xf numFmtId="0" fontId="9" fillId="0" borderId="1" xfId="2" applyBorder="1"/>
    <xf numFmtId="0" fontId="8" fillId="0" borderId="1" xfId="2" applyFont="1" applyBorder="1" applyAlignment="1">
      <alignment horizontal="right" wrapText="1"/>
    </xf>
    <xf numFmtId="0" fontId="0" fillId="3" borderId="1" xfId="0" applyFill="1" applyBorder="1"/>
    <xf numFmtId="0" fontId="0" fillId="3" borderId="1" xfId="0" applyFont="1" applyFill="1" applyBorder="1"/>
    <xf numFmtId="3" fontId="0" fillId="3" borderId="1" xfId="0" applyNumberFormat="1" applyFill="1" applyBorder="1"/>
    <xf numFmtId="164" fontId="0" fillId="3" borderId="1" xfId="0" applyNumberFormat="1" applyFill="1" applyBorder="1"/>
    <xf numFmtId="3" fontId="3" fillId="3" borderId="1" xfId="0" applyNumberFormat="1" applyFont="1" applyFill="1" applyBorder="1"/>
    <xf numFmtId="0" fontId="7" fillId="3" borderId="1" xfId="0" applyFont="1" applyFill="1" applyBorder="1"/>
    <xf numFmtId="3" fontId="7" fillId="3" borderId="1" xfId="0" applyNumberFormat="1" applyFont="1" applyFill="1" applyBorder="1"/>
    <xf numFmtId="164" fontId="7" fillId="3" borderId="1" xfId="0" applyNumberFormat="1" applyFont="1" applyFill="1" applyBorder="1"/>
    <xf numFmtId="164" fontId="0" fillId="3" borderId="1" xfId="0" applyNumberFormat="1" applyFont="1" applyFill="1" applyBorder="1"/>
    <xf numFmtId="3" fontId="0" fillId="3" borderId="1" xfId="0" applyNumberFormat="1" applyFont="1" applyFill="1" applyBorder="1"/>
    <xf numFmtId="0" fontId="3" fillId="0" borderId="4" xfId="2" applyFont="1" applyBorder="1" applyAlignment="1">
      <alignment vertical="top" wrapText="1"/>
    </xf>
    <xf numFmtId="0" fontId="3" fillId="0" borderId="3" xfId="2" applyFont="1" applyBorder="1" applyAlignment="1">
      <alignment vertical="top" wrapText="1"/>
    </xf>
    <xf numFmtId="0" fontId="0" fillId="0" borderId="1" xfId="0" applyBorder="1" applyAlignment="1">
      <alignment horizontal="right" wrapText="1"/>
    </xf>
    <xf numFmtId="0" fontId="7" fillId="0" borderId="1" xfId="2" applyFont="1" applyBorder="1" applyAlignment="1">
      <alignment horizontal="left" vertical="top"/>
    </xf>
    <xf numFmtId="0" fontId="0" fillId="0" borderId="1" xfId="0" applyBorder="1" applyAlignment="1">
      <alignment wrapText="1"/>
    </xf>
    <xf numFmtId="0" fontId="6" fillId="0" borderId="1" xfId="0" applyFont="1" applyBorder="1"/>
    <xf numFmtId="0" fontId="7" fillId="0" borderId="1" xfId="2" applyFont="1" applyBorder="1" applyAlignment="1">
      <alignment horizontal="left" vertical="top"/>
    </xf>
    <xf numFmtId="3" fontId="7" fillId="2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166" fontId="0" fillId="0" borderId="1" xfId="0" applyNumberFormat="1" applyBorder="1"/>
    <xf numFmtId="0" fontId="8" fillId="0" borderId="1" xfId="0" applyFont="1" applyFill="1" applyBorder="1"/>
    <xf numFmtId="0" fontId="10" fillId="26" borderId="0" xfId="0" applyFont="1" applyFill="1"/>
    <xf numFmtId="0" fontId="58" fillId="26" borderId="0" xfId="0" applyFont="1" applyFill="1" applyAlignment="1">
      <alignment wrapText="1"/>
    </xf>
    <xf numFmtId="0" fontId="59" fillId="26" borderId="0" xfId="0" applyFont="1" applyFill="1" applyAlignment="1">
      <alignment wrapText="1"/>
    </xf>
    <xf numFmtId="0" fontId="0" fillId="26" borderId="0" xfId="0" applyFill="1"/>
    <xf numFmtId="0" fontId="13" fillId="26" borderId="0" xfId="3" applyFont="1" applyFill="1" applyAlignment="1">
      <alignment horizontal="left"/>
    </xf>
    <xf numFmtId="0" fontId="0" fillId="26" borderId="0" xfId="0" applyFill="1" applyAlignment="1">
      <alignment horizontal="left"/>
    </xf>
    <xf numFmtId="0" fontId="56" fillId="0" borderId="0" xfId="243"/>
    <xf numFmtId="0" fontId="7" fillId="0" borderId="0" xfId="0" applyFont="1"/>
    <xf numFmtId="0" fontId="7" fillId="0" borderId="1" xfId="0" applyFont="1" applyBorder="1"/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2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2" xfId="0" applyFont="1" applyBorder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6" fontId="0" fillId="0" borderId="18" xfId="0" applyNumberFormat="1" applyBorder="1"/>
    <xf numFmtId="166" fontId="0" fillId="0" borderId="1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0" fontId="0" fillId="0" borderId="18" xfId="0" applyBorder="1"/>
    <xf numFmtId="0" fontId="0" fillId="0" borderId="19" xfId="0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0" fontId="3" fillId="0" borderId="4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250">
    <cellStyle name="20 % - Aksentti1 2" xfId="9"/>
    <cellStyle name="20 % - Aksentti2 2" xfId="10"/>
    <cellStyle name="20 % - Aksentti3 2" xfId="11"/>
    <cellStyle name="20 % - Aksentti4 2" xfId="12"/>
    <cellStyle name="20 % - Aksentti5 2" xfId="13"/>
    <cellStyle name="20 % - Aksentti6 2" xfId="14"/>
    <cellStyle name="40 % - Aksentti1 2" xfId="15"/>
    <cellStyle name="40 % - Aksentti2 2" xfId="16"/>
    <cellStyle name="40 % - Aksentti3 2" xfId="17"/>
    <cellStyle name="40 % - Aksentti4 2" xfId="18"/>
    <cellStyle name="40 % - Aksentti5 2" xfId="19"/>
    <cellStyle name="40 % - Aksentti6 2" xfId="20"/>
    <cellStyle name="annee semestre" xfId="21"/>
    <cellStyle name="AZ1" xfId="22"/>
    <cellStyle name="bin" xfId="23"/>
    <cellStyle name="blue" xfId="24"/>
    <cellStyle name="Ç¥ÁØ_ENRL2" xfId="25"/>
    <cellStyle name="cell" xfId="26"/>
    <cellStyle name="Code additions" xfId="27"/>
    <cellStyle name="Col&amp;RowHeadings" xfId="28"/>
    <cellStyle name="ColCodes" xfId="29"/>
    <cellStyle name="ColTitles" xfId="30"/>
    <cellStyle name="column" xfId="31"/>
    <cellStyle name="Comma 2" xfId="32"/>
    <cellStyle name="Comma 2 2" xfId="33"/>
    <cellStyle name="Comma 2 3" xfId="34"/>
    <cellStyle name="Comma 2 4" xfId="35"/>
    <cellStyle name="Comma 3" xfId="36"/>
    <cellStyle name="Comma 3 2" xfId="37"/>
    <cellStyle name="Comma 4" xfId="38"/>
    <cellStyle name="Comma 5" xfId="39"/>
    <cellStyle name="Comma 6" xfId="40"/>
    <cellStyle name="Comma 6 2" xfId="41"/>
    <cellStyle name="Comma 7" xfId="42"/>
    <cellStyle name="Comma 7 2" xfId="43"/>
    <cellStyle name="comma(1)" xfId="44"/>
    <cellStyle name="DataEntryCells" xfId="45"/>
    <cellStyle name="Didier" xfId="46"/>
    <cellStyle name="Didier - Title" xfId="47"/>
    <cellStyle name="Didier subtitles" xfId="48"/>
    <cellStyle name="données" xfId="49"/>
    <cellStyle name="donnéesbord" xfId="50"/>
    <cellStyle name="ErrRpt_DataEntryCells" xfId="51"/>
    <cellStyle name="ErrRpt-DataEntryCells" xfId="52"/>
    <cellStyle name="ErrRpt-GreyBackground" xfId="53"/>
    <cellStyle name="formula" xfId="54"/>
    <cellStyle name="gap" xfId="55"/>
    <cellStyle name="gap 2" xfId="56"/>
    <cellStyle name="Grey_background" xfId="57"/>
    <cellStyle name="GreyBackground" xfId="58"/>
    <cellStyle name="GreyBackground 2" xfId="59"/>
    <cellStyle name="Hipervínculo" xfId="60"/>
    <cellStyle name="Hipervínculo visitado" xfId="61"/>
    <cellStyle name="Huomautus 2" xfId="62"/>
    <cellStyle name="Huomautus 3" xfId="63"/>
    <cellStyle name="Hyperlink 2" xfId="64"/>
    <cellStyle name="Hyperlink 3" xfId="65"/>
    <cellStyle name="Hyperlink 4" xfId="66"/>
    <cellStyle name="Hyperlink 5" xfId="245"/>
    <cellStyle name="ISC" xfId="67"/>
    <cellStyle name="isced" xfId="68"/>
    <cellStyle name="ISCED Titles" xfId="69"/>
    <cellStyle name="isced_8gradk" xfId="70"/>
    <cellStyle name="Komma 2" xfId="4"/>
    <cellStyle name="Komma 3" xfId="246"/>
    <cellStyle name="level1a" xfId="71"/>
    <cellStyle name="level1a 2" xfId="72"/>
    <cellStyle name="level1a 2 2" xfId="73"/>
    <cellStyle name="level1a 3" xfId="74"/>
    <cellStyle name="level1a 4" xfId="75"/>
    <cellStyle name="level1a 5" xfId="76"/>
    <cellStyle name="level1a 6" xfId="77"/>
    <cellStyle name="level1a 7" xfId="78"/>
    <cellStyle name="level1a 8" xfId="79"/>
    <cellStyle name="level1a 9" xfId="80"/>
    <cellStyle name="level2" xfId="81"/>
    <cellStyle name="level2 2" xfId="82"/>
    <cellStyle name="level2a" xfId="83"/>
    <cellStyle name="level2a 2" xfId="84"/>
    <cellStyle name="level3" xfId="85"/>
    <cellStyle name="Line titles-Rows" xfId="86"/>
    <cellStyle name="Link" xfId="243" builtinId="8"/>
    <cellStyle name="Migliaia (0)_conti99" xfId="87"/>
    <cellStyle name="Normaali 2" xfId="88"/>
    <cellStyle name="Normaali 3" xfId="89"/>
    <cellStyle name="Normal 10" xfId="90"/>
    <cellStyle name="Normal 11" xfId="91"/>
    <cellStyle name="Normal 11 2" xfId="92"/>
    <cellStyle name="Normal 12" xfId="93"/>
    <cellStyle name="Normal 13" xfId="94"/>
    <cellStyle name="Normal 14" xfId="95"/>
    <cellStyle name="Normal 15" xfId="240"/>
    <cellStyle name="Normal 2" xfId="96"/>
    <cellStyle name="Normal 2 10" xfId="97"/>
    <cellStyle name="Normal 2 11" xfId="98"/>
    <cellStyle name="Normal 2 12" xfId="99"/>
    <cellStyle name="Normal 2 13" xfId="100"/>
    <cellStyle name="Normal 2 14" xfId="101"/>
    <cellStyle name="Normal 2 15" xfId="102"/>
    <cellStyle name="Normal 2 16" xfId="103"/>
    <cellStyle name="Normal 2 17" xfId="104"/>
    <cellStyle name="Normal 2 2" xfId="105"/>
    <cellStyle name="Normal 2 2 2" xfId="106"/>
    <cellStyle name="Normal 2 2 2 2" xfId="107"/>
    <cellStyle name="Normal 2 2 2 3" xfId="108"/>
    <cellStyle name="Normal 2 2 3" xfId="109"/>
    <cellStyle name="Normal 2 2 3 2" xfId="110"/>
    <cellStyle name="Normal 2 2 4" xfId="111"/>
    <cellStyle name="Normal 2 2 5" xfId="112"/>
    <cellStyle name="Normal 2 2 6" xfId="113"/>
    <cellStyle name="Normal 2 2 7" xfId="114"/>
    <cellStyle name="Normal 2 2 8" xfId="115"/>
    <cellStyle name="Normal 2 2 9" xfId="116"/>
    <cellStyle name="Normal 2 3" xfId="117"/>
    <cellStyle name="Normal 2 3 2" xfId="118"/>
    <cellStyle name="Normal 2 4" xfId="119"/>
    <cellStyle name="Normal 2 4 2" xfId="120"/>
    <cellStyle name="Normal 2 4 2 2" xfId="247"/>
    <cellStyle name="Normal 2 5" xfId="121"/>
    <cellStyle name="Normal 2 6" xfId="122"/>
    <cellStyle name="Normal 2 7" xfId="123"/>
    <cellStyle name="Normal 2 8" xfId="124"/>
    <cellStyle name="Normal 2 9" xfId="125"/>
    <cellStyle name="Normal 2_AUG_TabChap2" xfId="126"/>
    <cellStyle name="Normal 3" xfId="127"/>
    <cellStyle name="Normal 3 2" xfId="128"/>
    <cellStyle name="Normal 3 3" xfId="129"/>
    <cellStyle name="Normal 3 4" xfId="130"/>
    <cellStyle name="Normal 4" xfId="131"/>
    <cellStyle name="Normal 4 2" xfId="132"/>
    <cellStyle name="Normal 4 2 2" xfId="133"/>
    <cellStyle name="Normal 4 3" xfId="134"/>
    <cellStyle name="Normal 4 4" xfId="135"/>
    <cellStyle name="Normal 5" xfId="136"/>
    <cellStyle name="Normal 5 2" xfId="137"/>
    <cellStyle name="Normal 5 3" xfId="138"/>
    <cellStyle name="Normal 6" xfId="7"/>
    <cellStyle name="Normal 6 2" xfId="139"/>
    <cellStyle name="Normal 7" xfId="140"/>
    <cellStyle name="Normal 7 2" xfId="141"/>
    <cellStyle name="Normal 7 3" xfId="142"/>
    <cellStyle name="Normal 8" xfId="143"/>
    <cellStyle name="Normal 8 10" xfId="144"/>
    <cellStyle name="Normal 8 11" xfId="248"/>
    <cellStyle name="Normal 8 2" xfId="145"/>
    <cellStyle name="Normal 8 3" xfId="146"/>
    <cellStyle name="Normal 9" xfId="147"/>
    <cellStyle name="Normál_8gradk" xfId="148"/>
    <cellStyle name="Normal_AT_COMM_2011_DGUR_2011_URAU_201" xfId="244"/>
    <cellStyle name="Normalny 10" xfId="149"/>
    <cellStyle name="Normalny 2" xfId="150"/>
    <cellStyle name="Normalny 2 2" xfId="151"/>
    <cellStyle name="Normalny 2 2 2" xfId="152"/>
    <cellStyle name="Normalny 2 2 2 2" xfId="153"/>
    <cellStyle name="Normalny 2 3" xfId="154"/>
    <cellStyle name="Normalny 2 3 2" xfId="155"/>
    <cellStyle name="Normalny 2 4" xfId="156"/>
    <cellStyle name="Normalny 2 4 2" xfId="157"/>
    <cellStyle name="Normalny 2 5" xfId="158"/>
    <cellStyle name="Normalny 2 5 2" xfId="159"/>
    <cellStyle name="Normalny 2 6" xfId="160"/>
    <cellStyle name="Normalny 2 6 2" xfId="161"/>
    <cellStyle name="Normalny 2 7" xfId="162"/>
    <cellStyle name="Normalny 2 7 2" xfId="163"/>
    <cellStyle name="Normalny 2 8" xfId="164"/>
    <cellStyle name="Normalny 2 8 2" xfId="165"/>
    <cellStyle name="Normalny 3" xfId="166"/>
    <cellStyle name="Normalny 3 2" xfId="167"/>
    <cellStyle name="Normalny 4" xfId="168"/>
    <cellStyle name="Normalny 4 2" xfId="169"/>
    <cellStyle name="Normalny 5" xfId="170"/>
    <cellStyle name="Normalny 5 2" xfId="171"/>
    <cellStyle name="Normalny 5 3" xfId="172"/>
    <cellStyle name="Normalny 5 3 2" xfId="173"/>
    <cellStyle name="Normalny 5 4" xfId="174"/>
    <cellStyle name="Normalny 6" xfId="175"/>
    <cellStyle name="Normalny 7" xfId="176"/>
    <cellStyle name="Normalny 8" xfId="177"/>
    <cellStyle name="Normalny 9" xfId="178"/>
    <cellStyle name="Note 2" xfId="179"/>
    <cellStyle name="notes" xfId="180"/>
    <cellStyle name="Notiz 2" xfId="181"/>
    <cellStyle name="Percent 2" xfId="182"/>
    <cellStyle name="Percent 2 2" xfId="183"/>
    <cellStyle name="Percent 2 3" xfId="184"/>
    <cellStyle name="Percent 3" xfId="185"/>
    <cellStyle name="Percent 3 2" xfId="186"/>
    <cellStyle name="Percent 3 3" xfId="187"/>
    <cellStyle name="Percent 4" xfId="188"/>
    <cellStyle name="Percent 5" xfId="189"/>
    <cellStyle name="Percent 6" xfId="190"/>
    <cellStyle name="Procentowy 3" xfId="191"/>
    <cellStyle name="Procentowy 8" xfId="192"/>
    <cellStyle name="Prozent 2" xfId="6"/>
    <cellStyle name="Prozent 3" xfId="5"/>
    <cellStyle name="row" xfId="193"/>
    <cellStyle name="RowCodes" xfId="194"/>
    <cellStyle name="Row-Col Headings" xfId="195"/>
    <cellStyle name="RowTitles" xfId="196"/>
    <cellStyle name="RowTitles1-Detail" xfId="197"/>
    <cellStyle name="RowTitles-Col2" xfId="198"/>
    <cellStyle name="RowTitles-Detail" xfId="199"/>
    <cellStyle name="semestre" xfId="200"/>
    <cellStyle name="Standaard_Blad1" xfId="201"/>
    <cellStyle name="Standard" xfId="0" builtinId="0"/>
    <cellStyle name="Standard 2" xfId="2"/>
    <cellStyle name="Standard 2 2" xfId="203"/>
    <cellStyle name="Standard 2 2 2" xfId="242"/>
    <cellStyle name="Standard 2 3" xfId="204"/>
    <cellStyle name="Standard 2 4" xfId="241"/>
    <cellStyle name="Standard 2 5" xfId="202"/>
    <cellStyle name="Standard 3" xfId="1"/>
    <cellStyle name="Standard 3 2" xfId="205"/>
    <cellStyle name="Standard 3 3" xfId="206"/>
    <cellStyle name="Standard 3 4" xfId="8"/>
    <cellStyle name="Standard 4" xfId="207"/>
    <cellStyle name="Standard 5" xfId="208"/>
    <cellStyle name="Standard 6" xfId="3"/>
    <cellStyle name="Standard 7" xfId="249"/>
    <cellStyle name="Style1" xfId="209"/>
    <cellStyle name="Style1 2" xfId="210"/>
    <cellStyle name="Style2" xfId="211"/>
    <cellStyle name="Style2 2" xfId="212"/>
    <cellStyle name="Style3" xfId="213"/>
    <cellStyle name="Style3 2" xfId="214"/>
    <cellStyle name="Style4" xfId="215"/>
    <cellStyle name="Style4 2" xfId="216"/>
    <cellStyle name="Style5" xfId="217"/>
    <cellStyle name="Style5 2" xfId="218"/>
    <cellStyle name="Style6" xfId="219"/>
    <cellStyle name="Style7" xfId="220"/>
    <cellStyle name="Sub-titles" xfId="221"/>
    <cellStyle name="Sub-titles Cols" xfId="222"/>
    <cellStyle name="Sub-titles rows" xfId="223"/>
    <cellStyle name="Table No." xfId="224"/>
    <cellStyle name="Table Title" xfId="225"/>
    <cellStyle name="temp" xfId="226"/>
    <cellStyle name="tête chapitre" xfId="227"/>
    <cellStyle name="title1" xfId="228"/>
    <cellStyle name="Titles" xfId="229"/>
    <cellStyle name="titre" xfId="230"/>
    <cellStyle name="Tusental (0)_Blad2" xfId="231"/>
    <cellStyle name="Tusental 2" xfId="232"/>
    <cellStyle name="Tusental_Blad2" xfId="233"/>
    <cellStyle name="Undefiniert" xfId="234"/>
    <cellStyle name="Uwaga 2" xfId="235"/>
    <cellStyle name="Valuta (0)_Blad2" xfId="236"/>
    <cellStyle name="Valuta_Blad2" xfId="237"/>
    <cellStyle name="표준_T_A8(통계청_검증결과)" xfId="238"/>
    <cellStyle name="標準_法務省担当表（eigo ） " xfId="23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FD4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workbookViewId="0">
      <selection activeCell="A2" sqref="A2"/>
    </sheetView>
  </sheetViews>
  <sheetFormatPr baseColWidth="10" defaultColWidth="10.7109375" defaultRowHeight="12.75"/>
  <cols>
    <col min="1" max="1" width="95" bestFit="1" customWidth="1"/>
  </cols>
  <sheetData>
    <row r="1" spans="1:1" ht="18">
      <c r="A1" s="52" t="s">
        <v>215</v>
      </c>
    </row>
    <row r="2" spans="1:1" ht="50.1" customHeight="1">
      <c r="A2" s="53" t="s">
        <v>214</v>
      </c>
    </row>
    <row r="3" spans="1:1" ht="15">
      <c r="A3" s="54" t="s">
        <v>217</v>
      </c>
    </row>
    <row r="4" spans="1:1">
      <c r="A4" s="57">
        <v>2019</v>
      </c>
    </row>
    <row r="5" spans="1:1">
      <c r="A5" s="56" t="s">
        <v>216</v>
      </c>
    </row>
    <row r="6" spans="1:1">
      <c r="A6" s="55"/>
    </row>
    <row r="7" spans="1:1">
      <c r="A7" s="55"/>
    </row>
    <row r="9" spans="1:1">
      <c r="A9" s="59" t="s">
        <v>227</v>
      </c>
    </row>
    <row r="10" spans="1:1" ht="15">
      <c r="A10" s="58" t="s">
        <v>218</v>
      </c>
    </row>
    <row r="11" spans="1:1" ht="15">
      <c r="A11" s="58" t="s">
        <v>219</v>
      </c>
    </row>
    <row r="12" spans="1:1" ht="15">
      <c r="A12" s="58" t="s">
        <v>220</v>
      </c>
    </row>
    <row r="13" spans="1:1">
      <c r="A13" s="59" t="s">
        <v>228</v>
      </c>
    </row>
    <row r="14" spans="1:1" ht="15">
      <c r="A14" s="58" t="s">
        <v>221</v>
      </c>
    </row>
    <row r="15" spans="1:1" ht="15">
      <c r="A15" s="58" t="s">
        <v>222</v>
      </c>
    </row>
    <row r="16" spans="1:1" ht="15">
      <c r="A16" s="58" t="s">
        <v>223</v>
      </c>
    </row>
    <row r="17" spans="1:1">
      <c r="A17" s="59" t="s">
        <v>229</v>
      </c>
    </row>
    <row r="18" spans="1:1" ht="15">
      <c r="A18" s="58" t="s">
        <v>224</v>
      </c>
    </row>
    <row r="19" spans="1:1" ht="15">
      <c r="A19" s="58" t="s">
        <v>225</v>
      </c>
    </row>
    <row r="20" spans="1:1" ht="15">
      <c r="A20" s="58" t="s">
        <v>226</v>
      </c>
    </row>
    <row r="21" spans="1:1">
      <c r="A21" s="59" t="s">
        <v>13</v>
      </c>
    </row>
    <row r="22" spans="1:1" ht="15">
      <c r="A22" s="58" t="s">
        <v>230</v>
      </c>
    </row>
  </sheetData>
  <hyperlinks>
    <hyperlink ref="A10" location="metalltechnik_lehre!A1" display="Metalltechnik - Lehre"/>
    <hyperlink ref="A11" location="maschinenbau_bms!A1" display="Maschinenbau - Berufsbildende mittlere Schule"/>
    <hyperlink ref="A12" location="maschinenbau_bhs!A1" display="Maschinenbau - Berufsbildende höhere Schule"/>
    <hyperlink ref="A14" location="bürokfm_frau_lehre!A1" display="Bürokaufmann/-frau - Lehre"/>
    <hyperlink ref="A15" location="has_bms!A1" display="Handelsschule - Berufsbildende mittlere Schule"/>
    <hyperlink ref="A16" location="hak_bhs!A1" display="Handelsakademie - Berufsbildende höhere Schule"/>
    <hyperlink ref="A19" location="tourismus_bms!A1" display="Tourismusfachschule - Berufsbildende mittlere Schule"/>
    <hyperlink ref="A20" location="tourismus_bhs!A1" display="Höhere Lehranstalt für Tourismus - Berufsbildende höhere Schule"/>
    <hyperlink ref="A22" location="Gesamt!A1" display="Vergleich curricularer Strukturen"/>
    <hyperlink ref="A18" location="gastronomiefachmann_frau!A1" display="Gastronomiefachmann/-frau - Lehre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110" zoomScaleNormal="110" workbookViewId="0">
      <selection activeCell="A5" sqref="A5"/>
    </sheetView>
  </sheetViews>
  <sheetFormatPr baseColWidth="10" defaultColWidth="9.140625" defaultRowHeight="12.75"/>
  <cols>
    <col min="1" max="1" width="40.140625" customWidth="1"/>
    <col min="2" max="2" width="30" customWidth="1"/>
    <col min="3" max="3" width="22.28515625" customWidth="1"/>
    <col min="4" max="4" width="23.140625" customWidth="1"/>
    <col min="5" max="6" width="12.140625" customWidth="1"/>
    <col min="7" max="7" width="21.42578125" customWidth="1"/>
    <col min="8" max="8" width="27.5703125" customWidth="1"/>
    <col min="9" max="9" width="19.85546875" customWidth="1"/>
    <col min="10" max="1025" width="8.7109375" customWidth="1"/>
  </cols>
  <sheetData>
    <row r="1" spans="1:10">
      <c r="A1" s="47" t="s">
        <v>195</v>
      </c>
      <c r="B1" s="83" t="s">
        <v>211</v>
      </c>
      <c r="C1" s="83"/>
      <c r="D1" s="83"/>
      <c r="E1" s="83"/>
      <c r="F1" s="83"/>
    </row>
    <row r="3" spans="1:10">
      <c r="A3" s="9" t="s">
        <v>176</v>
      </c>
      <c r="B3" s="43" t="s">
        <v>212</v>
      </c>
    </row>
    <row r="4" spans="1:10">
      <c r="A4" s="9" t="s">
        <v>234</v>
      </c>
      <c r="B4" s="9">
        <v>5</v>
      </c>
    </row>
    <row r="6" spans="1:10">
      <c r="A6" s="7" t="s">
        <v>31</v>
      </c>
      <c r="B6" s="8" t="s">
        <v>185</v>
      </c>
    </row>
    <row r="7" spans="1:10">
      <c r="A7" s="9" t="s">
        <v>32</v>
      </c>
      <c r="B7" s="9">
        <v>184</v>
      </c>
    </row>
    <row r="8" spans="1:10">
      <c r="A8" s="9" t="s">
        <v>33</v>
      </c>
      <c r="B8" s="9">
        <v>5</v>
      </c>
    </row>
    <row r="9" spans="1:10">
      <c r="A9" s="9" t="s">
        <v>32</v>
      </c>
      <c r="B9" s="9">
        <f>B7-B8</f>
        <v>179</v>
      </c>
    </row>
    <row r="10" spans="1:10">
      <c r="A10" s="10" t="s">
        <v>34</v>
      </c>
      <c r="B10" s="10">
        <f>B9*B4</f>
        <v>895</v>
      </c>
    </row>
    <row r="13" spans="1:10">
      <c r="A13" s="7" t="s">
        <v>35</v>
      </c>
      <c r="B13" s="7" t="s">
        <v>58</v>
      </c>
      <c r="C13" s="7" t="s">
        <v>36</v>
      </c>
      <c r="D13" s="7" t="s">
        <v>37</v>
      </c>
      <c r="E13" s="7" t="s">
        <v>184</v>
      </c>
      <c r="H13" s="28" t="s">
        <v>4</v>
      </c>
      <c r="I13" s="31" t="s">
        <v>5</v>
      </c>
      <c r="J13" s="31" t="s">
        <v>6</v>
      </c>
    </row>
    <row r="14" spans="1:10">
      <c r="A14" s="9" t="s">
        <v>39</v>
      </c>
      <c r="B14" s="9">
        <v>10</v>
      </c>
      <c r="C14" s="23">
        <f>B14/$B$38</f>
        <v>5.7142857142857141E-2</v>
      </c>
      <c r="D14" s="15">
        <f>C14*$B$43</f>
        <v>358</v>
      </c>
      <c r="E14" s="9" t="s">
        <v>100</v>
      </c>
      <c r="H14" s="32" t="s">
        <v>178</v>
      </c>
      <c r="I14" s="33">
        <f>D14+D16+D17+D18+D20+D22+D36</f>
        <v>2792.4</v>
      </c>
      <c r="J14" s="34">
        <f>I14/$I$18</f>
        <v>0.37009940357852883</v>
      </c>
    </row>
    <row r="15" spans="1:10">
      <c r="A15" s="12" t="s">
        <v>130</v>
      </c>
      <c r="B15" s="11"/>
      <c r="C15" s="23"/>
      <c r="D15" s="15"/>
      <c r="E15" s="9"/>
      <c r="H15" s="32" t="s">
        <v>179</v>
      </c>
      <c r="I15" s="33">
        <f>D21+D24+D25+D26+D27+D28+D29+D31</f>
        <v>1611</v>
      </c>
      <c r="J15" s="34">
        <f>I15/$I$18</f>
        <v>0.21351888667992047</v>
      </c>
    </row>
    <row r="16" spans="1:10">
      <c r="A16" s="9" t="s">
        <v>69</v>
      </c>
      <c r="B16" s="11">
        <v>13</v>
      </c>
      <c r="C16" s="23">
        <f t="shared" ref="C16:C22" si="0">B16/$B$38</f>
        <v>7.4285714285714288E-2</v>
      </c>
      <c r="D16" s="15">
        <f t="shared" ref="D16:D22" si="1">C16*$B$43</f>
        <v>465.40000000000003</v>
      </c>
      <c r="E16" s="9" t="s">
        <v>100</v>
      </c>
      <c r="H16" s="32" t="s">
        <v>180</v>
      </c>
      <c r="I16" s="33">
        <f>D32+D33+D34+D35+D37+D19</f>
        <v>1861.6</v>
      </c>
      <c r="J16" s="34">
        <f>I16/$I$18</f>
        <v>0.24673293571901922</v>
      </c>
    </row>
    <row r="17" spans="1:10">
      <c r="A17" s="9" t="s">
        <v>40</v>
      </c>
      <c r="B17" s="9">
        <v>15</v>
      </c>
      <c r="C17" s="23">
        <f t="shared" si="0"/>
        <v>8.5714285714285715E-2</v>
      </c>
      <c r="D17" s="15">
        <f t="shared" si="1"/>
        <v>537</v>
      </c>
      <c r="E17" s="9" t="s">
        <v>100</v>
      </c>
      <c r="H17" s="32" t="s">
        <v>181</v>
      </c>
      <c r="I17" s="33">
        <f>B51</f>
        <v>1280</v>
      </c>
      <c r="J17" s="34">
        <f>I17/$I$18</f>
        <v>0.16964877402253148</v>
      </c>
    </row>
    <row r="18" spans="1:10">
      <c r="A18" s="9" t="s">
        <v>131</v>
      </c>
      <c r="B18" s="9">
        <v>14</v>
      </c>
      <c r="C18" s="23">
        <f t="shared" si="0"/>
        <v>0.08</v>
      </c>
      <c r="D18" s="15">
        <f t="shared" si="1"/>
        <v>501.2</v>
      </c>
      <c r="E18" s="9" t="s">
        <v>100</v>
      </c>
      <c r="H18" s="31" t="s">
        <v>13</v>
      </c>
      <c r="I18" s="35">
        <f>SUM(I14:I17)</f>
        <v>7545</v>
      </c>
      <c r="J18" s="34">
        <f>I18/$I$18</f>
        <v>1</v>
      </c>
    </row>
    <row r="19" spans="1:10">
      <c r="A19" s="9" t="s">
        <v>145</v>
      </c>
      <c r="B19" s="9">
        <v>8</v>
      </c>
      <c r="C19" s="23">
        <f t="shared" si="0"/>
        <v>4.5714285714285714E-2</v>
      </c>
      <c r="D19" s="15">
        <f t="shared" si="1"/>
        <v>286.39999999999998</v>
      </c>
      <c r="E19" s="11" t="s">
        <v>200</v>
      </c>
      <c r="H19" s="1"/>
      <c r="I19" s="4"/>
    </row>
    <row r="20" spans="1:10">
      <c r="A20" s="9" t="s">
        <v>132</v>
      </c>
      <c r="B20" s="9">
        <v>6</v>
      </c>
      <c r="C20" s="23">
        <f t="shared" si="0"/>
        <v>3.4285714285714287E-2</v>
      </c>
      <c r="D20" s="15">
        <f t="shared" si="1"/>
        <v>214.8</v>
      </c>
      <c r="E20" s="9" t="s">
        <v>100</v>
      </c>
    </row>
    <row r="21" spans="1:10">
      <c r="A21" s="9" t="s">
        <v>146</v>
      </c>
      <c r="B21" s="11">
        <v>4</v>
      </c>
      <c r="C21" s="23">
        <f t="shared" si="0"/>
        <v>2.2857142857142857E-2</v>
      </c>
      <c r="D21" s="15">
        <f t="shared" si="1"/>
        <v>143.19999999999999</v>
      </c>
      <c r="E21" s="9" t="s">
        <v>182</v>
      </c>
    </row>
    <row r="22" spans="1:10">
      <c r="A22" s="9" t="s">
        <v>23</v>
      </c>
      <c r="B22" s="11">
        <v>11</v>
      </c>
      <c r="C22" s="23">
        <f t="shared" si="0"/>
        <v>6.2857142857142861E-2</v>
      </c>
      <c r="D22" s="15">
        <f t="shared" si="1"/>
        <v>393.8</v>
      </c>
      <c r="E22" s="9" t="s">
        <v>100</v>
      </c>
    </row>
    <row r="23" spans="1:10">
      <c r="A23" s="12" t="s">
        <v>147</v>
      </c>
      <c r="B23" s="9"/>
      <c r="C23" s="23"/>
      <c r="D23" s="15"/>
      <c r="E23" s="9"/>
    </row>
    <row r="24" spans="1:10">
      <c r="A24" s="9" t="s">
        <v>148</v>
      </c>
      <c r="B24" s="9">
        <v>6</v>
      </c>
      <c r="C24" s="23">
        <f t="shared" ref="C24:C29" si="2">B24/$B$38</f>
        <v>3.4285714285714287E-2</v>
      </c>
      <c r="D24" s="15">
        <f t="shared" ref="D24:D29" si="3">C24*$B$43</f>
        <v>214.8</v>
      </c>
      <c r="E24" s="9" t="s">
        <v>182</v>
      </c>
    </row>
    <row r="25" spans="1:10">
      <c r="A25" s="9" t="s">
        <v>149</v>
      </c>
      <c r="B25" s="9">
        <v>8</v>
      </c>
      <c r="C25" s="23">
        <f t="shared" si="2"/>
        <v>4.5714285714285714E-2</v>
      </c>
      <c r="D25" s="15">
        <f t="shared" si="3"/>
        <v>286.39999999999998</v>
      </c>
      <c r="E25" s="9" t="s">
        <v>182</v>
      </c>
    </row>
    <row r="26" spans="1:10">
      <c r="A26" s="9" t="s">
        <v>150</v>
      </c>
      <c r="B26" s="9">
        <v>2</v>
      </c>
      <c r="C26" s="23">
        <f t="shared" si="2"/>
        <v>1.1428571428571429E-2</v>
      </c>
      <c r="D26" s="15">
        <f t="shared" si="3"/>
        <v>71.599999999999994</v>
      </c>
      <c r="E26" s="9" t="s">
        <v>182</v>
      </c>
    </row>
    <row r="27" spans="1:10">
      <c r="A27" s="9" t="s">
        <v>151</v>
      </c>
      <c r="B27" s="9">
        <v>9</v>
      </c>
      <c r="C27" s="23">
        <f t="shared" si="2"/>
        <v>5.1428571428571428E-2</v>
      </c>
      <c r="D27" s="15">
        <f t="shared" si="3"/>
        <v>322.2</v>
      </c>
      <c r="E27" s="9" t="s">
        <v>182</v>
      </c>
    </row>
    <row r="28" spans="1:10">
      <c r="A28" s="9" t="s">
        <v>152</v>
      </c>
      <c r="B28" s="9">
        <v>11</v>
      </c>
      <c r="C28" s="23">
        <f t="shared" si="2"/>
        <v>6.2857142857142861E-2</v>
      </c>
      <c r="D28" s="15">
        <f t="shared" si="3"/>
        <v>393.8</v>
      </c>
      <c r="E28" s="9" t="s">
        <v>182</v>
      </c>
    </row>
    <row r="29" spans="1:10">
      <c r="A29" s="9" t="s">
        <v>109</v>
      </c>
      <c r="B29" s="9">
        <v>3</v>
      </c>
      <c r="C29" s="23">
        <f t="shared" si="2"/>
        <v>1.7142857142857144E-2</v>
      </c>
      <c r="D29" s="15">
        <f t="shared" si="3"/>
        <v>107.4</v>
      </c>
      <c r="E29" s="9" t="s">
        <v>182</v>
      </c>
    </row>
    <row r="30" spans="1:10">
      <c r="A30" s="12" t="s">
        <v>153</v>
      </c>
      <c r="B30" s="9"/>
      <c r="C30" s="23"/>
      <c r="D30" s="15"/>
      <c r="E30" s="9"/>
    </row>
    <row r="31" spans="1:10">
      <c r="A31" s="9" t="s">
        <v>154</v>
      </c>
      <c r="B31" s="9">
        <v>2</v>
      </c>
      <c r="C31" s="23">
        <f t="shared" ref="C31:C37" si="4">B31/$B$38</f>
        <v>1.1428571428571429E-2</v>
      </c>
      <c r="D31" s="15">
        <f t="shared" ref="D31:D37" si="5">C31*$B$43</f>
        <v>71.599999999999994</v>
      </c>
      <c r="E31" s="9" t="s">
        <v>182</v>
      </c>
    </row>
    <row r="32" spans="1:10">
      <c r="A32" s="9" t="s">
        <v>155</v>
      </c>
      <c r="B32" s="9">
        <v>12</v>
      </c>
      <c r="C32" s="23">
        <f t="shared" si="4"/>
        <v>6.8571428571428575E-2</v>
      </c>
      <c r="D32" s="15">
        <f t="shared" si="5"/>
        <v>429.6</v>
      </c>
      <c r="E32" s="9" t="s">
        <v>200</v>
      </c>
    </row>
    <row r="33" spans="1:5">
      <c r="A33" s="9" t="s">
        <v>156</v>
      </c>
      <c r="B33" s="9">
        <v>10</v>
      </c>
      <c r="C33" s="23">
        <f t="shared" si="4"/>
        <v>5.7142857142857141E-2</v>
      </c>
      <c r="D33" s="15">
        <f t="shared" si="5"/>
        <v>358</v>
      </c>
      <c r="E33" s="9" t="s">
        <v>200</v>
      </c>
    </row>
    <row r="34" spans="1:5">
      <c r="A34" s="9" t="s">
        <v>157</v>
      </c>
      <c r="B34" s="9">
        <v>3</v>
      </c>
      <c r="C34" s="23">
        <f t="shared" si="4"/>
        <v>1.7142857142857144E-2</v>
      </c>
      <c r="D34" s="15">
        <f t="shared" si="5"/>
        <v>107.4</v>
      </c>
      <c r="E34" s="9" t="s">
        <v>200</v>
      </c>
    </row>
    <row r="35" spans="1:5">
      <c r="A35" s="9" t="s">
        <v>158</v>
      </c>
      <c r="B35" s="9">
        <v>15</v>
      </c>
      <c r="C35" s="23">
        <f t="shared" si="4"/>
        <v>8.5714285714285715E-2</v>
      </c>
      <c r="D35" s="15">
        <f t="shared" si="5"/>
        <v>537</v>
      </c>
      <c r="E35" s="9" t="s">
        <v>200</v>
      </c>
    </row>
    <row r="36" spans="1:5">
      <c r="A36" s="9" t="s">
        <v>143</v>
      </c>
      <c r="B36" s="9">
        <v>9</v>
      </c>
      <c r="C36" s="23">
        <f t="shared" si="4"/>
        <v>5.1428571428571428E-2</v>
      </c>
      <c r="D36" s="15">
        <f t="shared" si="5"/>
        <v>322.2</v>
      </c>
      <c r="E36" s="11" t="s">
        <v>100</v>
      </c>
    </row>
    <row r="37" spans="1:5">
      <c r="A37" s="9" t="s">
        <v>144</v>
      </c>
      <c r="B37" s="9">
        <v>4</v>
      </c>
      <c r="C37" s="23">
        <f t="shared" si="4"/>
        <v>2.2857142857142857E-2</v>
      </c>
      <c r="D37" s="15">
        <f t="shared" si="5"/>
        <v>143.19999999999999</v>
      </c>
      <c r="E37" s="9" t="s">
        <v>200</v>
      </c>
    </row>
    <row r="38" spans="1:5">
      <c r="A38" s="10" t="s">
        <v>58</v>
      </c>
      <c r="B38" s="10">
        <f>SUM(B14:B37)</f>
        <v>175</v>
      </c>
      <c r="C38" s="23">
        <f>SUM(C14:C37)</f>
        <v>1</v>
      </c>
      <c r="D38" s="15">
        <f>SUM(D14:D37)</f>
        <v>6265</v>
      </c>
      <c r="E38" s="9"/>
    </row>
    <row r="39" spans="1:5">
      <c r="A39" s="10" t="s">
        <v>123</v>
      </c>
      <c r="B39" s="24">
        <f>B38/B4</f>
        <v>35</v>
      </c>
      <c r="C39" s="9"/>
      <c r="D39" s="9"/>
      <c r="E39" s="9"/>
    </row>
    <row r="40" spans="1:5">
      <c r="A40" s="6"/>
      <c r="B40" s="6"/>
      <c r="C40" s="6"/>
      <c r="D40" s="6"/>
      <c r="E40" s="6"/>
    </row>
    <row r="41" spans="1:5">
      <c r="A41" s="9" t="s">
        <v>60</v>
      </c>
      <c r="B41" s="9">
        <v>5</v>
      </c>
      <c r="C41" s="9"/>
      <c r="D41" s="9"/>
      <c r="E41" s="9"/>
    </row>
    <row r="42" spans="1:5">
      <c r="A42" s="10" t="s">
        <v>61</v>
      </c>
      <c r="B42" s="25">
        <f>B39/B41</f>
        <v>7</v>
      </c>
      <c r="C42" s="9"/>
      <c r="D42" s="9"/>
      <c r="E42" s="9"/>
    </row>
    <row r="43" spans="1:5">
      <c r="A43" s="10" t="s">
        <v>62</v>
      </c>
      <c r="B43" s="16">
        <f>B42*B10</f>
        <v>6265</v>
      </c>
      <c r="C43" s="9"/>
      <c r="D43" s="9"/>
      <c r="E43" s="9"/>
    </row>
    <row r="44" spans="1:5">
      <c r="A44" s="1"/>
      <c r="B44" s="1"/>
    </row>
    <row r="46" spans="1:5">
      <c r="A46" s="7" t="s">
        <v>63</v>
      </c>
      <c r="B46" s="8" t="s">
        <v>185</v>
      </c>
      <c r="C46" s="8" t="s">
        <v>184</v>
      </c>
      <c r="D46" s="8" t="s">
        <v>194</v>
      </c>
    </row>
    <row r="47" spans="1:5">
      <c r="A47" s="11" t="s">
        <v>201</v>
      </c>
      <c r="B47" s="11">
        <v>32</v>
      </c>
      <c r="C47" s="9"/>
      <c r="D47" s="9"/>
    </row>
    <row r="48" spans="1:5">
      <c r="A48" s="11" t="s">
        <v>64</v>
      </c>
      <c r="B48" s="15">
        <f>B47*5</f>
        <v>160</v>
      </c>
      <c r="C48" s="9"/>
      <c r="D48" s="9"/>
    </row>
    <row r="49" spans="1:4">
      <c r="A49" s="9" t="s">
        <v>8</v>
      </c>
      <c r="B49" s="15">
        <v>40</v>
      </c>
      <c r="C49" s="9"/>
      <c r="D49" s="9" t="s">
        <v>124</v>
      </c>
    </row>
    <row r="50" spans="1:4">
      <c r="A50" s="9" t="s">
        <v>65</v>
      </c>
      <c r="B50" s="15">
        <f>B49/5</f>
        <v>8</v>
      </c>
      <c r="C50" s="9"/>
      <c r="D50" s="9"/>
    </row>
    <row r="51" spans="1:4">
      <c r="A51" s="10" t="s">
        <v>66</v>
      </c>
      <c r="B51" s="16">
        <f>B48*B50</f>
        <v>1280</v>
      </c>
      <c r="C51" s="9" t="s">
        <v>186</v>
      </c>
      <c r="D51" s="9"/>
    </row>
    <row r="52" spans="1:4">
      <c r="B52" s="5"/>
    </row>
    <row r="53" spans="1:4">
      <c r="A53" s="7" t="s">
        <v>67</v>
      </c>
      <c r="B53" s="26">
        <f>B43+B51</f>
        <v>7545</v>
      </c>
    </row>
  </sheetData>
  <mergeCells count="1">
    <mergeCell ref="B1:F1"/>
  </mergeCells>
  <pageMargins left="0.78749999999999998" right="0.78749999999999998" top="1.05277777777778" bottom="1.05277777777778" header="0.78749999999999998" footer="0.78749999999999998"/>
  <pageSetup paperSize="9" scale="68" firstPageNumber="0" orientation="landscape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130" zoomScaleNormal="130" workbookViewId="0">
      <selection activeCell="A2" sqref="A2"/>
    </sheetView>
  </sheetViews>
  <sheetFormatPr baseColWidth="10" defaultColWidth="9.140625" defaultRowHeight="12.75"/>
  <cols>
    <col min="1" max="1" width="27.140625" customWidth="1"/>
    <col min="2" max="10" width="16.42578125" customWidth="1"/>
    <col min="11" max="1025" width="8.7109375" customWidth="1"/>
  </cols>
  <sheetData>
    <row r="1" spans="1:10">
      <c r="A1" s="59" t="s">
        <v>236</v>
      </c>
    </row>
    <row r="3" spans="1:10" ht="13.5" thickBot="1"/>
    <row r="4" spans="1:10">
      <c r="B4" s="84" t="s">
        <v>227</v>
      </c>
      <c r="C4" s="85"/>
      <c r="D4" s="86"/>
      <c r="E4" s="84" t="s">
        <v>228</v>
      </c>
      <c r="F4" s="85"/>
      <c r="G4" s="86"/>
      <c r="H4" s="84" t="s">
        <v>229</v>
      </c>
      <c r="I4" s="85"/>
      <c r="J4" s="86"/>
    </row>
    <row r="5" spans="1:10" ht="38.25">
      <c r="A5" s="64" t="s">
        <v>159</v>
      </c>
      <c r="B5" s="67" t="s">
        <v>160</v>
      </c>
      <c r="C5" s="49" t="s">
        <v>161</v>
      </c>
      <c r="D5" s="68" t="s">
        <v>162</v>
      </c>
      <c r="E5" s="67" t="s">
        <v>163</v>
      </c>
      <c r="F5" s="49" t="s">
        <v>164</v>
      </c>
      <c r="G5" s="68" t="s">
        <v>165</v>
      </c>
      <c r="H5" s="67" t="s">
        <v>166</v>
      </c>
      <c r="I5" s="49" t="s">
        <v>167</v>
      </c>
      <c r="J5" s="68" t="s">
        <v>168</v>
      </c>
    </row>
    <row r="6" spans="1:10">
      <c r="A6" s="65" t="s">
        <v>169</v>
      </c>
      <c r="B6" s="69">
        <f>metalltechnik_lehre!H11</f>
        <v>4.365382516643021E-2</v>
      </c>
      <c r="C6" s="50">
        <f>maschinenbau_bms!I15</f>
        <v>0.32749010764583236</v>
      </c>
      <c r="D6" s="70">
        <f>maschinenbau_bhs!I14</f>
        <v>0.41321598614918476</v>
      </c>
      <c r="E6" s="69">
        <f>bürokfm_frau_lehre!I8</f>
        <v>5.4847113670643079E-2</v>
      </c>
      <c r="F6" s="50">
        <f>has_bms!I14</f>
        <v>0.44243260332241191</v>
      </c>
      <c r="G6" s="70">
        <f>hak_bhs!I14</f>
        <v>0.50486871264522193</v>
      </c>
      <c r="H6" s="69">
        <f>gastronomiefachmann_frau!H10</f>
        <v>5.938914027149321E-2</v>
      </c>
      <c r="I6" s="50">
        <f>tourismus_bms!I14</f>
        <v>0.34994316890202321</v>
      </c>
      <c r="J6" s="70">
        <f>tourismus_bhs!J14</f>
        <v>0.37009940357852883</v>
      </c>
    </row>
    <row r="7" spans="1:10">
      <c r="A7" s="65" t="s">
        <v>170</v>
      </c>
      <c r="B7" s="69">
        <f>metalltechnik_lehre!H12</f>
        <v>0.12760348894802676</v>
      </c>
      <c r="C7" s="50">
        <f>maschinenbau_bms!I16</f>
        <v>0.25132961749563887</v>
      </c>
      <c r="D7" s="70">
        <f>maschinenbau_bhs!I15</f>
        <v>0.36156398788053673</v>
      </c>
      <c r="E7" s="69">
        <f>bürokfm_frau_lehre!I9</f>
        <v>0.15670603905898023</v>
      </c>
      <c r="F7" s="50">
        <f>has_bms!I15</f>
        <v>0.18520434557682361</v>
      </c>
      <c r="G7" s="70">
        <f>hak_bhs!I15</f>
        <v>0.33056879994627625</v>
      </c>
      <c r="H7" s="69">
        <f>gastronomiefachmann_frau!H11</f>
        <v>8.7669683257918546E-2</v>
      </c>
      <c r="I7" s="50">
        <f>tourismus_bms!I15</f>
        <v>0.34994316890202315</v>
      </c>
      <c r="J7" s="70">
        <f>tourismus_bhs!J15</f>
        <v>0.21351888667992047</v>
      </c>
    </row>
    <row r="8" spans="1:10">
      <c r="A8" s="65" t="s">
        <v>171</v>
      </c>
      <c r="B8" s="69">
        <f>metalltechnik_lehre!H13</f>
        <v>7.0517717576541114E-2</v>
      </c>
      <c r="C8" s="50">
        <f>maschinenbau_bms!I17</f>
        <v>0.31225800961579375</v>
      </c>
      <c r="D8" s="70">
        <f>maschinenbau_bhs!I16</f>
        <v>0.18078199394026837</v>
      </c>
      <c r="E8" s="69">
        <f>bürokfm_frau_lehre!I10</f>
        <v>3.525885878827055E-2</v>
      </c>
      <c r="F8" s="50">
        <f>has_bms!I16</f>
        <v>0.32925216991435302</v>
      </c>
      <c r="G8" s="70">
        <f>hak_bhs!I16</f>
        <v>0.11419649452689544</v>
      </c>
      <c r="H8" s="69">
        <f>gastronomiefachmann_frau!H12</f>
        <v>8.2013574660633484E-2</v>
      </c>
      <c r="I8" s="50">
        <f>tourismus_bms!I16</f>
        <v>0.15462605137531257</v>
      </c>
      <c r="J8" s="70">
        <f>tourismus_bhs!J16</f>
        <v>0.24673293571901922</v>
      </c>
    </row>
    <row r="9" spans="1:10">
      <c r="A9" s="65" t="s">
        <v>172</v>
      </c>
      <c r="B9" s="69">
        <f>metalltechnik_lehre!H14</f>
        <v>0.75822496830900188</v>
      </c>
      <c r="C9" s="50">
        <f>maschinenbau_bms!I18</f>
        <v>0.10892226524273496</v>
      </c>
      <c r="D9" s="70">
        <f>maschinenbau_bhs!I17</f>
        <v>4.4438032030010101E-2</v>
      </c>
      <c r="E9" s="69">
        <f>bürokfm_frau_lehre!I11</f>
        <v>0.75318798848210611</v>
      </c>
      <c r="F9" s="50">
        <f>has_bms!I17</f>
        <v>4.3110881186411452E-2</v>
      </c>
      <c r="G9" s="70">
        <f>hak_bhs!I17</f>
        <v>5.0365992881606335E-2</v>
      </c>
      <c r="H9" s="69">
        <f>gastronomiefachmann_frau!H13</f>
        <v>0.77092760180995479</v>
      </c>
      <c r="I9" s="50">
        <f>tourismus_bms!I17</f>
        <v>0.14548761082064104</v>
      </c>
      <c r="J9" s="70">
        <f>tourismus_bhs!J17</f>
        <v>0.16964877402253148</v>
      </c>
    </row>
    <row r="10" spans="1:10">
      <c r="A10" s="66" t="s">
        <v>13</v>
      </c>
      <c r="B10" s="69">
        <f>metalltechnik_lehre!H15</f>
        <v>1</v>
      </c>
      <c r="C10" s="50">
        <f>maschinenbau_bms!I19</f>
        <v>1</v>
      </c>
      <c r="D10" s="70">
        <f>maschinenbau_bhs!I18</f>
        <v>1</v>
      </c>
      <c r="E10" s="69">
        <f>bürokfm_frau_lehre!I12</f>
        <v>1</v>
      </c>
      <c r="F10" s="50">
        <f>has_bms!I18</f>
        <v>1</v>
      </c>
      <c r="G10" s="70">
        <f>hak_bhs!I18</f>
        <v>1</v>
      </c>
      <c r="H10" s="69">
        <f>gastronomiefachmann_frau!H14</f>
        <v>1</v>
      </c>
      <c r="I10" s="50">
        <f>tourismus_bms!I18</f>
        <v>1</v>
      </c>
      <c r="J10" s="70">
        <f>tourismus_bhs!J18</f>
        <v>1</v>
      </c>
    </row>
    <row r="11" spans="1:10">
      <c r="A11" s="65" t="s">
        <v>15</v>
      </c>
      <c r="B11" s="71">
        <f>metalltechnik_lehre!G15</f>
        <v>5955.95</v>
      </c>
      <c r="C11" s="15">
        <f>maschinenbau_bms!H19</f>
        <v>4700.6000000000004</v>
      </c>
      <c r="D11" s="72">
        <f>maschinenbau_bhs!H18</f>
        <v>6931</v>
      </c>
      <c r="E11" s="71">
        <f>bürokfm_frau_lehre!H12</f>
        <v>5105.1000000000004</v>
      </c>
      <c r="F11" s="15">
        <f>has_bms!H18</f>
        <v>3479.4</v>
      </c>
      <c r="G11" s="72">
        <f>hak_bhs!H18</f>
        <v>5956.4000000000005</v>
      </c>
      <c r="H11" s="71">
        <f>gastronomiefachmann_frau!G14</f>
        <v>7072</v>
      </c>
      <c r="I11" s="15">
        <f>tourismus_bms!H18</f>
        <v>4399</v>
      </c>
      <c r="J11" s="72">
        <f>tourismus_bhs!I18</f>
        <v>7545</v>
      </c>
    </row>
    <row r="12" spans="1:10">
      <c r="A12" s="65" t="s">
        <v>173</v>
      </c>
      <c r="B12" s="73">
        <v>3.5</v>
      </c>
      <c r="C12" s="9">
        <v>3.5</v>
      </c>
      <c r="D12" s="74">
        <v>5</v>
      </c>
      <c r="E12" s="73">
        <v>3</v>
      </c>
      <c r="F12" s="9">
        <v>3</v>
      </c>
      <c r="G12" s="74">
        <v>5</v>
      </c>
      <c r="H12" s="73">
        <v>4</v>
      </c>
      <c r="I12" s="9">
        <v>3</v>
      </c>
      <c r="J12" s="74">
        <v>5</v>
      </c>
    </row>
    <row r="13" spans="1:10" ht="13.5" thickBot="1">
      <c r="A13" s="66" t="s">
        <v>174</v>
      </c>
      <c r="B13" s="75">
        <f t="shared" ref="B13:J13" si="0">B11/B12</f>
        <v>1701.7</v>
      </c>
      <c r="C13" s="76">
        <f t="shared" si="0"/>
        <v>1343.0285714285715</v>
      </c>
      <c r="D13" s="77">
        <f t="shared" si="0"/>
        <v>1386.2</v>
      </c>
      <c r="E13" s="75">
        <f t="shared" si="0"/>
        <v>1701.7</v>
      </c>
      <c r="F13" s="76">
        <f t="shared" si="0"/>
        <v>1159.8</v>
      </c>
      <c r="G13" s="77">
        <f t="shared" si="0"/>
        <v>1191.2800000000002</v>
      </c>
      <c r="H13" s="75">
        <f t="shared" si="0"/>
        <v>1768</v>
      </c>
      <c r="I13" s="76">
        <f t="shared" si="0"/>
        <v>1466.3333333333333</v>
      </c>
      <c r="J13" s="77">
        <f t="shared" si="0"/>
        <v>1509</v>
      </c>
    </row>
  </sheetData>
  <mergeCells count="3">
    <mergeCell ref="B4:D4"/>
    <mergeCell ref="E4:G4"/>
    <mergeCell ref="H4:J4"/>
  </mergeCells>
  <pageMargins left="0.78749999999999998" right="0.78749999999999998" top="1.05277777777778" bottom="1.05277777777778" header="0.78749999999999998" footer="0.78749999999999998"/>
  <pageSetup paperSize="9" scale="92" firstPageNumber="0" orientation="landscape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A5" sqref="A5"/>
    </sheetView>
  </sheetViews>
  <sheetFormatPr baseColWidth="10" defaultColWidth="9.140625" defaultRowHeight="12.75"/>
  <cols>
    <col min="1" max="1" width="44" customWidth="1"/>
    <col min="2" max="2" width="22.85546875" customWidth="1"/>
    <col min="3" max="3" width="23.140625" customWidth="1"/>
    <col min="4" max="5" width="8.7109375" customWidth="1"/>
    <col min="6" max="6" width="25.7109375" customWidth="1"/>
    <col min="7" max="7" width="23.85546875" customWidth="1"/>
    <col min="8" max="1025" width="8.7109375" customWidth="1"/>
  </cols>
  <sheetData>
    <row r="1" spans="1:8">
      <c r="A1" s="60" t="s">
        <v>195</v>
      </c>
      <c r="B1" s="78" t="s">
        <v>196</v>
      </c>
      <c r="C1" s="78"/>
    </row>
    <row r="3" spans="1:8">
      <c r="A3" s="9" t="s">
        <v>175</v>
      </c>
      <c r="B3" s="13" t="s">
        <v>177</v>
      </c>
    </row>
    <row r="4" spans="1:8" ht="25.5" customHeight="1">
      <c r="A4" s="9" t="s">
        <v>176</v>
      </c>
      <c r="B4" s="14" t="s">
        <v>187</v>
      </c>
    </row>
    <row r="5" spans="1:8">
      <c r="A5" s="9" t="s">
        <v>233</v>
      </c>
      <c r="B5" s="9">
        <v>3.5</v>
      </c>
      <c r="C5" t="s">
        <v>0</v>
      </c>
    </row>
    <row r="8" spans="1:8">
      <c r="A8" s="7" t="s">
        <v>1</v>
      </c>
      <c r="B8" s="8" t="s">
        <v>185</v>
      </c>
      <c r="C8" s="8" t="s">
        <v>194</v>
      </c>
    </row>
    <row r="9" spans="1:8">
      <c r="A9" s="9" t="s">
        <v>2</v>
      </c>
      <c r="B9" s="9">
        <v>246</v>
      </c>
      <c r="C9" s="9"/>
    </row>
    <row r="10" spans="1:8">
      <c r="A10" s="9" t="s">
        <v>3</v>
      </c>
      <c r="B10" s="9">
        <v>25</v>
      </c>
      <c r="C10" s="9"/>
      <c r="F10" s="28" t="s">
        <v>4</v>
      </c>
      <c r="G10" s="32" t="s">
        <v>5</v>
      </c>
      <c r="H10" s="39" t="s">
        <v>6</v>
      </c>
    </row>
    <row r="11" spans="1:8">
      <c r="A11" s="9" t="s">
        <v>7</v>
      </c>
      <c r="B11" s="9">
        <f>B9-B10</f>
        <v>221</v>
      </c>
      <c r="C11" s="9"/>
      <c r="F11" s="32" t="s">
        <v>178</v>
      </c>
      <c r="G11" s="40">
        <f>SUM(B18:B20)</f>
        <v>260</v>
      </c>
      <c r="H11" s="39">
        <f>G11/$G$15</f>
        <v>4.365382516643021E-2</v>
      </c>
    </row>
    <row r="12" spans="1:8">
      <c r="A12" s="9" t="s">
        <v>8</v>
      </c>
      <c r="B12" s="9">
        <v>38.5</v>
      </c>
      <c r="C12" s="9" t="s">
        <v>9</v>
      </c>
      <c r="F12" s="32" t="s">
        <v>179</v>
      </c>
      <c r="G12" s="40">
        <f>SUM(B22:B26)</f>
        <v>760</v>
      </c>
      <c r="H12" s="39">
        <f>G12/$G$15</f>
        <v>0.12760348894802676</v>
      </c>
    </row>
    <row r="13" spans="1:8">
      <c r="A13" s="9" t="s">
        <v>10</v>
      </c>
      <c r="B13" s="9">
        <f>B12/5</f>
        <v>7.7</v>
      </c>
      <c r="C13" s="9"/>
      <c r="F13" s="32" t="s">
        <v>180</v>
      </c>
      <c r="G13" s="40">
        <f>SUM(B27:B28)</f>
        <v>420</v>
      </c>
      <c r="H13" s="39">
        <f>G13/$G$15</f>
        <v>7.0517717576541114E-2</v>
      </c>
    </row>
    <row r="14" spans="1:8">
      <c r="A14" s="9" t="s">
        <v>11</v>
      </c>
      <c r="B14" s="10">
        <f>B11*B13</f>
        <v>1701.7</v>
      </c>
      <c r="C14" s="9"/>
      <c r="F14" s="32" t="s">
        <v>181</v>
      </c>
      <c r="G14" s="40">
        <f>B32</f>
        <v>4515.95</v>
      </c>
      <c r="H14" s="39">
        <f>G14/$G$15</f>
        <v>0.75822496830900188</v>
      </c>
    </row>
    <row r="15" spans="1:8">
      <c r="A15" s="10" t="s">
        <v>12</v>
      </c>
      <c r="B15" s="10">
        <f>B14*B5</f>
        <v>5955.95</v>
      </c>
      <c r="C15" s="9"/>
      <c r="F15" s="32" t="s">
        <v>13</v>
      </c>
      <c r="G15" s="40">
        <f>SUM(G9:G14)</f>
        <v>5955.95</v>
      </c>
      <c r="H15" s="39">
        <f>G15/$G$15</f>
        <v>1</v>
      </c>
    </row>
    <row r="17" spans="1:3">
      <c r="A17" s="7" t="s">
        <v>14</v>
      </c>
      <c r="B17" s="8" t="s">
        <v>15</v>
      </c>
      <c r="C17" s="8" t="s">
        <v>184</v>
      </c>
    </row>
    <row r="18" spans="1:3">
      <c r="A18" s="9" t="s">
        <v>16</v>
      </c>
      <c r="B18" s="15">
        <v>80</v>
      </c>
      <c r="C18" s="9" t="s">
        <v>100</v>
      </c>
    </row>
    <row r="19" spans="1:3">
      <c r="A19" s="9" t="s">
        <v>17</v>
      </c>
      <c r="B19" s="15">
        <v>80</v>
      </c>
      <c r="C19" s="9" t="s">
        <v>100</v>
      </c>
    </row>
    <row r="20" spans="1:3">
      <c r="A20" s="9" t="s">
        <v>18</v>
      </c>
      <c r="B20" s="15">
        <v>100</v>
      </c>
      <c r="C20" s="11" t="s">
        <v>100</v>
      </c>
    </row>
    <row r="21" spans="1:3">
      <c r="A21" s="12" t="s">
        <v>19</v>
      </c>
      <c r="B21" s="15"/>
      <c r="C21" s="9"/>
    </row>
    <row r="22" spans="1:3">
      <c r="A22" s="9" t="s">
        <v>20</v>
      </c>
      <c r="B22" s="15">
        <v>180</v>
      </c>
      <c r="C22" s="9" t="s">
        <v>182</v>
      </c>
    </row>
    <row r="23" spans="1:3">
      <c r="A23" s="12" t="s">
        <v>21</v>
      </c>
      <c r="B23" s="15"/>
      <c r="C23" s="9"/>
    </row>
    <row r="24" spans="1:3">
      <c r="A24" s="9" t="s">
        <v>22</v>
      </c>
      <c r="B24" s="15">
        <v>220</v>
      </c>
      <c r="C24" s="9" t="s">
        <v>182</v>
      </c>
    </row>
    <row r="25" spans="1:3">
      <c r="A25" s="9" t="s">
        <v>23</v>
      </c>
      <c r="B25" s="15">
        <v>160</v>
      </c>
      <c r="C25" s="9" t="s">
        <v>182</v>
      </c>
    </row>
    <row r="26" spans="1:3">
      <c r="A26" s="9" t="s">
        <v>24</v>
      </c>
      <c r="B26" s="15">
        <v>200</v>
      </c>
      <c r="C26" s="9" t="s">
        <v>182</v>
      </c>
    </row>
    <row r="27" spans="1:3">
      <c r="A27" s="9" t="s">
        <v>25</v>
      </c>
      <c r="B27" s="15">
        <v>280</v>
      </c>
      <c r="C27" s="9" t="s">
        <v>183</v>
      </c>
    </row>
    <row r="28" spans="1:3">
      <c r="A28" s="9" t="s">
        <v>26</v>
      </c>
      <c r="B28" s="15">
        <v>140</v>
      </c>
      <c r="C28" s="9" t="s">
        <v>183</v>
      </c>
    </row>
    <row r="29" spans="1:3">
      <c r="A29" s="10" t="s">
        <v>27</v>
      </c>
      <c r="B29" s="16">
        <f>SUM(B18:B28)</f>
        <v>1440</v>
      </c>
      <c r="C29" s="9"/>
    </row>
    <row r="30" spans="1:3">
      <c r="B30" s="5"/>
    </row>
    <row r="31" spans="1:3">
      <c r="A31" s="7" t="s">
        <v>28</v>
      </c>
      <c r="B31" s="8" t="s">
        <v>15</v>
      </c>
      <c r="C31" s="8" t="s">
        <v>184</v>
      </c>
    </row>
    <row r="32" spans="1:3">
      <c r="A32" s="11" t="s">
        <v>29</v>
      </c>
      <c r="B32" s="16">
        <f>B15-B29</f>
        <v>4515.95</v>
      </c>
      <c r="C32" s="9" t="s">
        <v>186</v>
      </c>
    </row>
  </sheetData>
  <mergeCells count="1">
    <mergeCell ref="B1:C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activeCell="A5" sqref="A5"/>
    </sheetView>
  </sheetViews>
  <sheetFormatPr baseColWidth="10" defaultColWidth="9.140625" defaultRowHeight="12.75"/>
  <cols>
    <col min="1" max="1" width="40.140625" customWidth="1"/>
    <col min="2" max="2" width="35.85546875" customWidth="1"/>
    <col min="3" max="3" width="20.28515625" customWidth="1"/>
    <col min="4" max="4" width="35.85546875" customWidth="1"/>
    <col min="5" max="5" width="11.7109375" customWidth="1"/>
    <col min="6" max="6" width="12.140625" customWidth="1"/>
    <col min="7" max="7" width="31.28515625" customWidth="1"/>
    <col min="8" max="8" width="21.42578125" customWidth="1"/>
    <col min="9" max="1025" width="8.7109375" customWidth="1"/>
  </cols>
  <sheetData>
    <row r="1" spans="1:9" ht="12.75" customHeight="1">
      <c r="A1" s="21" t="s">
        <v>195</v>
      </c>
      <c r="B1" s="79" t="s">
        <v>197</v>
      </c>
      <c r="C1" s="80"/>
      <c r="D1" s="80"/>
      <c r="E1" s="61"/>
      <c r="F1" s="62"/>
      <c r="G1" s="20"/>
    </row>
    <row r="3" spans="1:9">
      <c r="A3" s="9" t="s">
        <v>176</v>
      </c>
      <c r="B3" s="14" t="s">
        <v>198</v>
      </c>
    </row>
    <row r="4" spans="1:9">
      <c r="A4" s="9" t="s">
        <v>234</v>
      </c>
      <c r="B4" s="9">
        <v>3.5</v>
      </c>
      <c r="C4" t="s">
        <v>30</v>
      </c>
    </row>
    <row r="6" spans="1:9">
      <c r="A6" s="7" t="s">
        <v>31</v>
      </c>
      <c r="B6" s="8" t="s">
        <v>185</v>
      </c>
    </row>
    <row r="7" spans="1:9">
      <c r="A7" s="9" t="s">
        <v>32</v>
      </c>
      <c r="B7" s="9">
        <v>184</v>
      </c>
    </row>
    <row r="8" spans="1:9">
      <c r="A8" s="9" t="s">
        <v>33</v>
      </c>
      <c r="B8" s="9">
        <v>5</v>
      </c>
    </row>
    <row r="9" spans="1:9">
      <c r="A9" s="9" t="s">
        <v>32</v>
      </c>
      <c r="B9" s="9">
        <f>B7-B8</f>
        <v>179</v>
      </c>
    </row>
    <row r="10" spans="1:9">
      <c r="A10" s="10" t="s">
        <v>34</v>
      </c>
      <c r="B10" s="10">
        <f>B9*B4</f>
        <v>626.5</v>
      </c>
    </row>
    <row r="13" spans="1:9" ht="25.5">
      <c r="A13" s="7" t="s">
        <v>35</v>
      </c>
      <c r="B13" s="22" t="s">
        <v>199</v>
      </c>
      <c r="C13" s="22" t="s">
        <v>36</v>
      </c>
      <c r="D13" s="22" t="s">
        <v>37</v>
      </c>
      <c r="E13" s="22" t="s">
        <v>184</v>
      </c>
    </row>
    <row r="14" spans="1:9">
      <c r="A14" s="12" t="s">
        <v>38</v>
      </c>
      <c r="B14" s="9"/>
      <c r="C14" s="9"/>
      <c r="D14" s="9"/>
      <c r="E14" s="9"/>
      <c r="G14" s="28" t="s">
        <v>4</v>
      </c>
      <c r="H14" s="36" t="s">
        <v>5</v>
      </c>
      <c r="I14" s="36" t="s">
        <v>6</v>
      </c>
    </row>
    <row r="15" spans="1:9">
      <c r="A15" s="9" t="s">
        <v>39</v>
      </c>
      <c r="B15" s="9">
        <v>13</v>
      </c>
      <c r="C15" s="23">
        <f t="shared" ref="C15:C22" si="0">B15/$B$36</f>
        <v>5.1181102362204724E-2</v>
      </c>
      <c r="D15" s="15">
        <f t="shared" ref="D15:D22" si="1">C15*$B$41</f>
        <v>232.70000000000002</v>
      </c>
      <c r="E15" s="9" t="s">
        <v>100</v>
      </c>
      <c r="G15" s="32" t="s">
        <v>178</v>
      </c>
      <c r="H15" s="33">
        <f>SUM(D15:D22)+D35</f>
        <v>1539.3999999999996</v>
      </c>
      <c r="I15" s="34">
        <f>H15/$H$19</f>
        <v>0.32749010764583236</v>
      </c>
    </row>
    <row r="16" spans="1:9">
      <c r="A16" s="9" t="s">
        <v>17</v>
      </c>
      <c r="B16" s="9">
        <v>18</v>
      </c>
      <c r="C16" s="23">
        <f t="shared" si="0"/>
        <v>7.0866141732283464E-2</v>
      </c>
      <c r="D16" s="15">
        <f t="shared" si="1"/>
        <v>322.20000000000005</v>
      </c>
      <c r="E16" s="9" t="s">
        <v>100</v>
      </c>
      <c r="G16" s="32" t="s">
        <v>179</v>
      </c>
      <c r="H16" s="33">
        <f>SUM(D24:D26)+D28+D30+D32</f>
        <v>1181.4000000000001</v>
      </c>
      <c r="I16" s="34">
        <f>H16/$H$19</f>
        <v>0.25132961749563887</v>
      </c>
    </row>
    <row r="17" spans="1:9">
      <c r="A17" s="9" t="s">
        <v>40</v>
      </c>
      <c r="B17" s="9">
        <v>12</v>
      </c>
      <c r="C17" s="23">
        <f t="shared" si="0"/>
        <v>4.7244094488188976E-2</v>
      </c>
      <c r="D17" s="15">
        <f t="shared" si="1"/>
        <v>214.8</v>
      </c>
      <c r="E17" s="9" t="s">
        <v>100</v>
      </c>
      <c r="G17" s="32" t="s">
        <v>180</v>
      </c>
      <c r="H17" s="33">
        <f>D27+D29+D31</f>
        <v>1467.8000000000002</v>
      </c>
      <c r="I17" s="34">
        <f>H17/$H$19</f>
        <v>0.31225800961579375</v>
      </c>
    </row>
    <row r="18" spans="1:9">
      <c r="A18" s="9" t="s">
        <v>41</v>
      </c>
      <c r="B18" s="9">
        <v>6</v>
      </c>
      <c r="C18" s="23">
        <f t="shared" si="0"/>
        <v>2.3622047244094488E-2</v>
      </c>
      <c r="D18" s="15">
        <f t="shared" si="1"/>
        <v>107.4</v>
      </c>
      <c r="E18" s="9" t="s">
        <v>100</v>
      </c>
      <c r="G18" s="32" t="s">
        <v>181</v>
      </c>
      <c r="H18" s="33">
        <f>D33+B49</f>
        <v>512</v>
      </c>
      <c r="I18" s="34">
        <f>H18/$H$19</f>
        <v>0.10892226524273496</v>
      </c>
    </row>
    <row r="19" spans="1:9">
      <c r="A19" s="9" t="s">
        <v>42</v>
      </c>
      <c r="B19" s="9">
        <v>13</v>
      </c>
      <c r="C19" s="23">
        <f t="shared" si="0"/>
        <v>5.1181102362204724E-2</v>
      </c>
      <c r="D19" s="15">
        <f t="shared" si="1"/>
        <v>232.70000000000002</v>
      </c>
      <c r="E19" s="9" t="s">
        <v>100</v>
      </c>
      <c r="G19" s="31" t="s">
        <v>13</v>
      </c>
      <c r="H19" s="37">
        <f>SUM(H15:H18)</f>
        <v>4700.6000000000004</v>
      </c>
      <c r="I19" s="38">
        <f>H19/$H$19</f>
        <v>1</v>
      </c>
    </row>
    <row r="20" spans="1:9">
      <c r="A20" s="9" t="s">
        <v>23</v>
      </c>
      <c r="B20" s="9">
        <v>12</v>
      </c>
      <c r="C20" s="23">
        <f t="shared" si="0"/>
        <v>4.7244094488188976E-2</v>
      </c>
      <c r="D20" s="15">
        <f t="shared" si="1"/>
        <v>214.8</v>
      </c>
      <c r="E20" s="9" t="s">
        <v>100</v>
      </c>
    </row>
    <row r="21" spans="1:9">
      <c r="A21" s="9" t="s">
        <v>43</v>
      </c>
      <c r="B21" s="9">
        <v>4</v>
      </c>
      <c r="C21" s="23">
        <f t="shared" si="0"/>
        <v>1.5748031496062992E-2</v>
      </c>
      <c r="D21" s="15">
        <f t="shared" si="1"/>
        <v>71.600000000000009</v>
      </c>
      <c r="E21" s="9" t="s">
        <v>100</v>
      </c>
    </row>
    <row r="22" spans="1:9">
      <c r="A22" s="9" t="s">
        <v>44</v>
      </c>
      <c r="B22" s="9">
        <v>4</v>
      </c>
      <c r="C22" s="23">
        <f t="shared" si="0"/>
        <v>1.5748031496062992E-2</v>
      </c>
      <c r="D22" s="15">
        <f t="shared" si="1"/>
        <v>71.600000000000009</v>
      </c>
      <c r="E22" s="9" t="s">
        <v>100</v>
      </c>
    </row>
    <row r="23" spans="1:9">
      <c r="A23" s="12" t="s">
        <v>45</v>
      </c>
      <c r="B23" s="9"/>
      <c r="C23" s="23"/>
      <c r="D23" s="15"/>
      <c r="E23" s="9"/>
    </row>
    <row r="24" spans="1:9">
      <c r="A24" s="9" t="s">
        <v>46</v>
      </c>
      <c r="B24" s="9">
        <v>9</v>
      </c>
      <c r="C24" s="23">
        <f t="shared" ref="C24:C33" si="2">B24/$B$36</f>
        <v>3.5433070866141732E-2</v>
      </c>
      <c r="D24" s="15">
        <f t="shared" ref="D24:D33" si="3">C24*$B$41</f>
        <v>161.10000000000002</v>
      </c>
      <c r="E24" s="9" t="s">
        <v>182</v>
      </c>
    </row>
    <row r="25" spans="1:9">
      <c r="A25" s="9" t="s">
        <v>47</v>
      </c>
      <c r="B25" s="9">
        <v>20</v>
      </c>
      <c r="C25" s="23">
        <f t="shared" si="2"/>
        <v>7.874015748031496E-2</v>
      </c>
      <c r="D25" s="15">
        <f t="shared" si="3"/>
        <v>358</v>
      </c>
      <c r="E25" s="9" t="s">
        <v>182</v>
      </c>
    </row>
    <row r="26" spans="1:9">
      <c r="A26" s="9" t="s">
        <v>48</v>
      </c>
      <c r="B26" s="9">
        <v>13</v>
      </c>
      <c r="C26" s="23">
        <f t="shared" si="2"/>
        <v>5.1181102362204724E-2</v>
      </c>
      <c r="D26" s="15">
        <f t="shared" si="3"/>
        <v>232.70000000000002</v>
      </c>
      <c r="E26" s="9" t="s">
        <v>182</v>
      </c>
    </row>
    <row r="27" spans="1:9">
      <c r="A27" s="9" t="s">
        <v>49</v>
      </c>
      <c r="B27" s="9">
        <v>58</v>
      </c>
      <c r="C27" s="23">
        <f t="shared" si="2"/>
        <v>0.2283464566929134</v>
      </c>
      <c r="D27" s="15">
        <f t="shared" si="3"/>
        <v>1038.2</v>
      </c>
      <c r="E27" s="9" t="s">
        <v>200</v>
      </c>
    </row>
    <row r="28" spans="1:9">
      <c r="A28" s="9" t="s">
        <v>50</v>
      </c>
      <c r="B28" s="9">
        <v>14</v>
      </c>
      <c r="C28" s="23">
        <f t="shared" si="2"/>
        <v>5.5118110236220472E-2</v>
      </c>
      <c r="D28" s="15">
        <f t="shared" si="3"/>
        <v>250.60000000000002</v>
      </c>
      <c r="E28" s="9" t="s">
        <v>182</v>
      </c>
    </row>
    <row r="29" spans="1:9">
      <c r="A29" s="9" t="s">
        <v>51</v>
      </c>
      <c r="B29" s="9">
        <v>8</v>
      </c>
      <c r="C29" s="23">
        <f t="shared" si="2"/>
        <v>3.1496062992125984E-2</v>
      </c>
      <c r="D29" s="15">
        <f t="shared" si="3"/>
        <v>143.20000000000002</v>
      </c>
      <c r="E29" s="9" t="s">
        <v>200</v>
      </c>
    </row>
    <row r="30" spans="1:9">
      <c r="A30" s="9" t="s">
        <v>52</v>
      </c>
      <c r="B30" s="9">
        <v>8</v>
      </c>
      <c r="C30" s="23">
        <f t="shared" si="2"/>
        <v>3.1496062992125984E-2</v>
      </c>
      <c r="D30" s="15">
        <f t="shared" si="3"/>
        <v>143.20000000000002</v>
      </c>
      <c r="E30" s="9" t="s">
        <v>182</v>
      </c>
    </row>
    <row r="31" spans="1:9">
      <c r="A31" s="9" t="s">
        <v>53</v>
      </c>
      <c r="B31" s="9">
        <v>16</v>
      </c>
      <c r="C31" s="23">
        <f t="shared" si="2"/>
        <v>6.2992125984251968E-2</v>
      </c>
      <c r="D31" s="15">
        <f t="shared" si="3"/>
        <v>286.40000000000003</v>
      </c>
      <c r="E31" s="9" t="s">
        <v>200</v>
      </c>
    </row>
    <row r="32" spans="1:9">
      <c r="A32" s="9" t="s">
        <v>54</v>
      </c>
      <c r="B32" s="9">
        <v>2</v>
      </c>
      <c r="C32" s="23">
        <f t="shared" si="2"/>
        <v>7.874015748031496E-3</v>
      </c>
      <c r="D32" s="15">
        <f t="shared" si="3"/>
        <v>35.800000000000004</v>
      </c>
      <c r="E32" s="9" t="s">
        <v>182</v>
      </c>
    </row>
    <row r="33" spans="1:5">
      <c r="A33" s="9" t="s">
        <v>55</v>
      </c>
      <c r="B33" s="9">
        <v>20</v>
      </c>
      <c r="C33" s="23">
        <f t="shared" si="2"/>
        <v>7.874015748031496E-2</v>
      </c>
      <c r="D33" s="15">
        <f t="shared" si="3"/>
        <v>358</v>
      </c>
      <c r="E33" s="9" t="s">
        <v>186</v>
      </c>
    </row>
    <row r="34" spans="1:5">
      <c r="A34" s="12" t="s">
        <v>56</v>
      </c>
      <c r="B34" s="9"/>
      <c r="C34" s="23"/>
      <c r="D34" s="15"/>
      <c r="E34" s="9"/>
    </row>
    <row r="35" spans="1:5">
      <c r="A35" s="9" t="s">
        <v>57</v>
      </c>
      <c r="B35" s="9">
        <v>4</v>
      </c>
      <c r="C35" s="23">
        <f>B35/$B$36</f>
        <v>1.5748031496062992E-2</v>
      </c>
      <c r="D35" s="15">
        <f>C35*$B$41</f>
        <v>71.600000000000009</v>
      </c>
      <c r="E35" s="9" t="s">
        <v>100</v>
      </c>
    </row>
    <row r="36" spans="1:5">
      <c r="A36" s="10" t="s">
        <v>13</v>
      </c>
      <c r="B36" s="10">
        <f>SUM(B15:B35)</f>
        <v>254</v>
      </c>
      <c r="C36" s="23">
        <f>B36/$B$36</f>
        <v>1</v>
      </c>
      <c r="D36" s="15">
        <f>SUM(D15:D35)</f>
        <v>4546.5999999999995</v>
      </c>
      <c r="E36" s="9"/>
    </row>
    <row r="37" spans="1:5">
      <c r="A37" s="10" t="s">
        <v>59</v>
      </c>
      <c r="B37" s="24">
        <f>B36/B4/2</f>
        <v>36.285714285714285</v>
      </c>
      <c r="C37" s="9"/>
      <c r="D37" s="9"/>
      <c r="E37" s="9"/>
    </row>
    <row r="39" spans="1:5">
      <c r="A39" s="9" t="s">
        <v>60</v>
      </c>
      <c r="B39" s="15">
        <v>5</v>
      </c>
    </row>
    <row r="40" spans="1:5">
      <c r="A40" s="10" t="s">
        <v>61</v>
      </c>
      <c r="B40" s="16">
        <f>B37/B39</f>
        <v>7.2571428571428571</v>
      </c>
    </row>
    <row r="41" spans="1:5">
      <c r="A41" s="10" t="s">
        <v>62</v>
      </c>
      <c r="B41" s="16">
        <f>B40*B10</f>
        <v>4546.6000000000004</v>
      </c>
    </row>
    <row r="42" spans="1:5">
      <c r="A42" s="1"/>
      <c r="B42" s="1"/>
    </row>
    <row r="44" spans="1:5">
      <c r="A44" s="7" t="s">
        <v>63</v>
      </c>
      <c r="B44" s="8" t="s">
        <v>185</v>
      </c>
      <c r="C44" s="8" t="s">
        <v>184</v>
      </c>
      <c r="D44" s="8" t="s">
        <v>194</v>
      </c>
    </row>
    <row r="45" spans="1:5">
      <c r="A45" s="11" t="s">
        <v>201</v>
      </c>
      <c r="B45" s="11">
        <v>4</v>
      </c>
      <c r="C45" s="9"/>
      <c r="D45" s="11"/>
    </row>
    <row r="46" spans="1:5">
      <c r="A46" s="11" t="s">
        <v>64</v>
      </c>
      <c r="B46" s="9">
        <f>B45*5</f>
        <v>20</v>
      </c>
      <c r="C46" s="9"/>
      <c r="D46" s="9"/>
    </row>
    <row r="47" spans="1:5">
      <c r="A47" s="9" t="s">
        <v>8</v>
      </c>
      <c r="B47" s="9">
        <v>38.5</v>
      </c>
      <c r="C47" s="9"/>
      <c r="D47" s="9" t="s">
        <v>9</v>
      </c>
    </row>
    <row r="48" spans="1:5">
      <c r="A48" s="9" t="s">
        <v>65</v>
      </c>
      <c r="B48" s="9">
        <f>B47/5</f>
        <v>7.7</v>
      </c>
      <c r="C48" s="9"/>
      <c r="D48" s="9"/>
    </row>
    <row r="49" spans="1:4">
      <c r="A49" s="10" t="s">
        <v>66</v>
      </c>
      <c r="B49" s="10">
        <f>B46*B48</f>
        <v>154</v>
      </c>
      <c r="C49" s="9" t="s">
        <v>186</v>
      </c>
      <c r="D49" s="9"/>
    </row>
    <row r="51" spans="1:4">
      <c r="A51" s="7" t="s">
        <v>67</v>
      </c>
      <c r="B51" s="26">
        <f>B41+B49</f>
        <v>4700.6000000000004</v>
      </c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workbookViewId="0">
      <selection activeCell="A5" sqref="A5"/>
    </sheetView>
  </sheetViews>
  <sheetFormatPr baseColWidth="10" defaultColWidth="9.140625" defaultRowHeight="12.75"/>
  <cols>
    <col min="1" max="1" width="46.7109375" customWidth="1"/>
    <col min="2" max="2" width="31.7109375" customWidth="1"/>
    <col min="3" max="3" width="23.140625" customWidth="1"/>
    <col min="4" max="4" width="37.42578125" customWidth="1"/>
    <col min="5" max="5" width="10" customWidth="1"/>
    <col min="6" max="6" width="12.140625" customWidth="1"/>
    <col min="7" max="7" width="31.28515625" customWidth="1"/>
    <col min="8" max="8" width="22" customWidth="1"/>
    <col min="9" max="1025" width="8.7109375" customWidth="1"/>
  </cols>
  <sheetData>
    <row r="1" spans="1:9" ht="12.75" customHeight="1">
      <c r="A1" s="27" t="s">
        <v>195</v>
      </c>
      <c r="B1" s="81" t="s">
        <v>202</v>
      </c>
      <c r="C1" s="82"/>
      <c r="D1" s="41"/>
      <c r="E1" s="41"/>
      <c r="F1" s="42"/>
    </row>
    <row r="3" spans="1:9">
      <c r="A3" s="29" t="s">
        <v>176</v>
      </c>
      <c r="B3" s="30" t="s">
        <v>203</v>
      </c>
    </row>
    <row r="4" spans="1:9">
      <c r="A4" s="9" t="s">
        <v>234</v>
      </c>
      <c r="B4" s="9">
        <v>5</v>
      </c>
    </row>
    <row r="6" spans="1:9">
      <c r="A6" s="8" t="s">
        <v>31</v>
      </c>
      <c r="B6" s="8" t="s">
        <v>185</v>
      </c>
    </row>
    <row r="7" spans="1:9">
      <c r="A7" s="9" t="s">
        <v>32</v>
      </c>
      <c r="B7" s="9">
        <v>184</v>
      </c>
    </row>
    <row r="8" spans="1:9">
      <c r="A8" s="9" t="s">
        <v>33</v>
      </c>
      <c r="B8" s="9">
        <v>5</v>
      </c>
    </row>
    <row r="9" spans="1:9">
      <c r="A9" s="9" t="s">
        <v>32</v>
      </c>
      <c r="B9" s="9">
        <f>B7-B8</f>
        <v>179</v>
      </c>
    </row>
    <row r="10" spans="1:9">
      <c r="A10" s="10" t="s">
        <v>34</v>
      </c>
      <c r="B10" s="10">
        <f>B9*B4</f>
        <v>895</v>
      </c>
    </row>
    <row r="13" spans="1:9">
      <c r="A13" s="7" t="s">
        <v>35</v>
      </c>
      <c r="B13" s="7" t="s">
        <v>68</v>
      </c>
      <c r="C13" s="7" t="s">
        <v>36</v>
      </c>
      <c r="D13" s="7" t="s">
        <v>37</v>
      </c>
      <c r="E13" s="7" t="s">
        <v>184</v>
      </c>
      <c r="G13" s="28" t="s">
        <v>4</v>
      </c>
      <c r="H13" s="36" t="s">
        <v>5</v>
      </c>
      <c r="I13" s="36" t="s">
        <v>6</v>
      </c>
    </row>
    <row r="14" spans="1:9">
      <c r="A14" s="12" t="s">
        <v>38</v>
      </c>
      <c r="B14" s="9"/>
      <c r="C14" s="9"/>
      <c r="D14" s="9"/>
      <c r="E14" s="9"/>
      <c r="G14" s="32" t="s">
        <v>178</v>
      </c>
      <c r="H14" s="33">
        <f>SUM(D15:D23)+D33</f>
        <v>2863.9999999999995</v>
      </c>
      <c r="I14" s="34">
        <f>H14/$H$18</f>
        <v>0.41321598614918476</v>
      </c>
    </row>
    <row r="15" spans="1:9">
      <c r="A15" s="9" t="s">
        <v>39</v>
      </c>
      <c r="B15" s="9">
        <v>10</v>
      </c>
      <c r="C15" s="23">
        <f t="shared" ref="C15:C23" si="0">B15/$B$34</f>
        <v>5.4054054054054057E-2</v>
      </c>
      <c r="D15" s="15">
        <f t="shared" ref="D15:D23" si="1">C15*$B$39</f>
        <v>358</v>
      </c>
      <c r="E15" s="9" t="s">
        <v>100</v>
      </c>
      <c r="G15" s="32" t="s">
        <v>179</v>
      </c>
      <c r="H15" s="33">
        <f>SUM(D25:D29)</f>
        <v>2506</v>
      </c>
      <c r="I15" s="34">
        <f>H15/$H$18</f>
        <v>0.36156398788053673</v>
      </c>
    </row>
    <row r="16" spans="1:9">
      <c r="A16" s="9" t="s">
        <v>69</v>
      </c>
      <c r="B16" s="9">
        <v>11</v>
      </c>
      <c r="C16" s="23">
        <f t="shared" si="0"/>
        <v>5.9459459459459463E-2</v>
      </c>
      <c r="D16" s="15">
        <f t="shared" si="1"/>
        <v>393.8</v>
      </c>
      <c r="E16" s="9" t="s">
        <v>100</v>
      </c>
      <c r="G16" s="32" t="s">
        <v>180</v>
      </c>
      <c r="H16" s="33">
        <f>SUM(D30:D31)</f>
        <v>1253</v>
      </c>
      <c r="I16" s="34">
        <f>H16/$H$18</f>
        <v>0.18078199394026837</v>
      </c>
    </row>
    <row r="17" spans="1:9">
      <c r="A17" s="9" t="s">
        <v>40</v>
      </c>
      <c r="B17" s="9">
        <v>10</v>
      </c>
      <c r="C17" s="23">
        <f t="shared" si="0"/>
        <v>5.4054054054054057E-2</v>
      </c>
      <c r="D17" s="15">
        <f t="shared" si="1"/>
        <v>358</v>
      </c>
      <c r="E17" s="9" t="s">
        <v>100</v>
      </c>
      <c r="G17" s="32" t="s">
        <v>181</v>
      </c>
      <c r="H17" s="33">
        <f>B47</f>
        <v>308</v>
      </c>
      <c r="I17" s="34">
        <f>H17/$H$18</f>
        <v>4.4438032030010101E-2</v>
      </c>
    </row>
    <row r="18" spans="1:9">
      <c r="A18" s="9" t="s">
        <v>41</v>
      </c>
      <c r="B18" s="9">
        <v>8</v>
      </c>
      <c r="C18" s="23">
        <f t="shared" si="0"/>
        <v>4.3243243243243246E-2</v>
      </c>
      <c r="D18" s="15">
        <f t="shared" si="1"/>
        <v>286.40000000000003</v>
      </c>
      <c r="E18" s="9" t="s">
        <v>100</v>
      </c>
      <c r="G18" s="31" t="s">
        <v>13</v>
      </c>
      <c r="H18" s="37">
        <f>SUM(H14:H17)</f>
        <v>6931</v>
      </c>
      <c r="I18" s="38">
        <f>H18/$H$18</f>
        <v>1</v>
      </c>
    </row>
    <row r="19" spans="1:9">
      <c r="A19" s="9" t="s">
        <v>70</v>
      </c>
      <c r="B19" s="9">
        <v>5</v>
      </c>
      <c r="C19" s="23">
        <f t="shared" si="0"/>
        <v>2.7027027027027029E-2</v>
      </c>
      <c r="D19" s="15">
        <f t="shared" si="1"/>
        <v>179</v>
      </c>
      <c r="E19" s="9" t="s">
        <v>100</v>
      </c>
    </row>
    <row r="20" spans="1:9">
      <c r="A20" s="9" t="s">
        <v>42</v>
      </c>
      <c r="B20" s="9">
        <v>8</v>
      </c>
      <c r="C20" s="23">
        <f t="shared" si="0"/>
        <v>4.3243243243243246E-2</v>
      </c>
      <c r="D20" s="15">
        <f t="shared" si="1"/>
        <v>286.40000000000003</v>
      </c>
      <c r="E20" s="9" t="s">
        <v>100</v>
      </c>
    </row>
    <row r="21" spans="1:9">
      <c r="A21" s="9" t="s">
        <v>23</v>
      </c>
      <c r="B21" s="9">
        <v>13</v>
      </c>
      <c r="C21" s="23">
        <f t="shared" si="0"/>
        <v>7.0270270270270274E-2</v>
      </c>
      <c r="D21" s="15">
        <f t="shared" si="1"/>
        <v>465.40000000000003</v>
      </c>
      <c r="E21" s="9" t="s">
        <v>100</v>
      </c>
    </row>
    <row r="22" spans="1:9">
      <c r="A22" s="9" t="s">
        <v>71</v>
      </c>
      <c r="B22" s="9">
        <v>9</v>
      </c>
      <c r="C22" s="23">
        <f t="shared" si="0"/>
        <v>4.8648648648648651E-2</v>
      </c>
      <c r="D22" s="15">
        <f t="shared" si="1"/>
        <v>322.20000000000005</v>
      </c>
      <c r="E22" s="9" t="s">
        <v>100</v>
      </c>
    </row>
    <row r="23" spans="1:9">
      <c r="A23" s="9" t="s">
        <v>44</v>
      </c>
      <c r="B23" s="9">
        <v>4</v>
      </c>
      <c r="C23" s="23">
        <f t="shared" si="0"/>
        <v>2.1621621621621623E-2</v>
      </c>
      <c r="D23" s="15">
        <f t="shared" si="1"/>
        <v>143.20000000000002</v>
      </c>
      <c r="E23" s="9" t="s">
        <v>100</v>
      </c>
    </row>
    <row r="24" spans="1:9">
      <c r="A24" s="12" t="s">
        <v>45</v>
      </c>
      <c r="B24" s="9"/>
      <c r="C24" s="23"/>
      <c r="D24" s="15"/>
      <c r="E24" s="9"/>
    </row>
    <row r="25" spans="1:9">
      <c r="A25" s="9" t="s">
        <v>47</v>
      </c>
      <c r="B25" s="9">
        <v>25</v>
      </c>
      <c r="C25" s="23">
        <f t="shared" ref="C25:C31" si="2">B25/$B$34</f>
        <v>0.13513513513513514</v>
      </c>
      <c r="D25" s="15">
        <f t="shared" ref="D25:D31" si="3">C25*$B$39</f>
        <v>895</v>
      </c>
      <c r="E25" s="9" t="s">
        <v>182</v>
      </c>
    </row>
    <row r="26" spans="1:9">
      <c r="A26" s="9" t="s">
        <v>72</v>
      </c>
      <c r="B26" s="9">
        <v>12</v>
      </c>
      <c r="C26" s="23">
        <f t="shared" si="2"/>
        <v>6.4864864864864868E-2</v>
      </c>
      <c r="D26" s="15">
        <f t="shared" si="3"/>
        <v>429.6</v>
      </c>
      <c r="E26" s="9" t="s">
        <v>182</v>
      </c>
    </row>
    <row r="27" spans="1:9">
      <c r="A27" s="9" t="s">
        <v>73</v>
      </c>
      <c r="B27" s="9">
        <v>11</v>
      </c>
      <c r="C27" s="23">
        <f t="shared" si="2"/>
        <v>5.9459459459459463E-2</v>
      </c>
      <c r="D27" s="15">
        <f t="shared" si="3"/>
        <v>393.8</v>
      </c>
      <c r="E27" s="9" t="s">
        <v>182</v>
      </c>
    </row>
    <row r="28" spans="1:9">
      <c r="A28" s="9" t="s">
        <v>74</v>
      </c>
      <c r="B28" s="9">
        <v>11</v>
      </c>
      <c r="C28" s="23">
        <f t="shared" si="2"/>
        <v>5.9459459459459463E-2</v>
      </c>
      <c r="D28" s="15">
        <f t="shared" si="3"/>
        <v>393.8</v>
      </c>
      <c r="E28" s="9" t="s">
        <v>182</v>
      </c>
    </row>
    <row r="29" spans="1:9">
      <c r="A29" s="9" t="s">
        <v>75</v>
      </c>
      <c r="B29" s="9">
        <v>11</v>
      </c>
      <c r="C29" s="23">
        <f t="shared" si="2"/>
        <v>5.9459459459459463E-2</v>
      </c>
      <c r="D29" s="15">
        <f t="shared" si="3"/>
        <v>393.8</v>
      </c>
      <c r="E29" s="9" t="s">
        <v>182</v>
      </c>
    </row>
    <row r="30" spans="1:9">
      <c r="A30" s="9" t="s">
        <v>76</v>
      </c>
      <c r="B30" s="9">
        <v>6</v>
      </c>
      <c r="C30" s="23">
        <f t="shared" si="2"/>
        <v>3.2432432432432434E-2</v>
      </c>
      <c r="D30" s="15">
        <f t="shared" si="3"/>
        <v>214.8</v>
      </c>
      <c r="E30" s="9" t="s">
        <v>183</v>
      </c>
    </row>
    <row r="31" spans="1:9">
      <c r="A31" s="9" t="s">
        <v>77</v>
      </c>
      <c r="B31" s="9">
        <v>29</v>
      </c>
      <c r="C31" s="23">
        <f t="shared" si="2"/>
        <v>0.15675675675675677</v>
      </c>
      <c r="D31" s="15">
        <f t="shared" si="3"/>
        <v>1038.2</v>
      </c>
      <c r="E31" s="9" t="s">
        <v>183</v>
      </c>
    </row>
    <row r="32" spans="1:9">
      <c r="A32" s="12" t="s">
        <v>56</v>
      </c>
      <c r="B32" s="9"/>
      <c r="C32" s="23"/>
      <c r="D32" s="15"/>
      <c r="E32" s="9"/>
    </row>
    <row r="33" spans="1:5">
      <c r="A33" s="9" t="s">
        <v>57</v>
      </c>
      <c r="B33" s="9">
        <v>2</v>
      </c>
      <c r="C33" s="23">
        <f>B33/$B$34</f>
        <v>1.0810810810810811E-2</v>
      </c>
      <c r="D33" s="15">
        <f>C33*$B$39</f>
        <v>71.600000000000009</v>
      </c>
      <c r="E33" s="9" t="s">
        <v>100</v>
      </c>
    </row>
    <row r="34" spans="1:5">
      <c r="A34" s="10" t="s">
        <v>68</v>
      </c>
      <c r="B34" s="10">
        <f>SUM(B15:B33)</f>
        <v>185</v>
      </c>
      <c r="C34" s="23">
        <f>B34/$B$34</f>
        <v>1</v>
      </c>
      <c r="D34" s="15">
        <f>SUM(D15:D33)</f>
        <v>6623.0000000000009</v>
      </c>
      <c r="E34" s="9"/>
    </row>
    <row r="35" spans="1:5">
      <c r="A35" s="10" t="s">
        <v>78</v>
      </c>
      <c r="B35" s="10">
        <f>B34/B37</f>
        <v>37</v>
      </c>
      <c r="C35" s="9"/>
      <c r="D35" s="9"/>
      <c r="E35" s="9"/>
    </row>
    <row r="36" spans="1:5">
      <c r="A36" s="6"/>
      <c r="B36" s="6"/>
      <c r="C36" s="6"/>
      <c r="D36" s="6"/>
      <c r="E36" s="6"/>
    </row>
    <row r="37" spans="1:5">
      <c r="A37" s="9" t="s">
        <v>60</v>
      </c>
      <c r="B37" s="9">
        <v>5</v>
      </c>
      <c r="C37" s="6"/>
      <c r="D37" s="6"/>
      <c r="E37" s="6"/>
    </row>
    <row r="38" spans="1:5">
      <c r="A38" s="10" t="s">
        <v>61</v>
      </c>
      <c r="B38" s="10">
        <f>B35/B37</f>
        <v>7.4</v>
      </c>
      <c r="C38" s="6"/>
      <c r="D38" s="6"/>
      <c r="E38" s="6"/>
    </row>
    <row r="39" spans="1:5">
      <c r="A39" s="10" t="s">
        <v>62</v>
      </c>
      <c r="B39" s="16">
        <f>B38*B10</f>
        <v>6623</v>
      </c>
      <c r="C39" s="6"/>
      <c r="D39" s="6"/>
      <c r="E39" s="6"/>
    </row>
    <row r="40" spans="1:5">
      <c r="A40" s="1"/>
      <c r="B40" s="1"/>
    </row>
    <row r="42" spans="1:5">
      <c r="A42" s="7" t="s">
        <v>63</v>
      </c>
      <c r="B42" s="8" t="s">
        <v>204</v>
      </c>
      <c r="C42" s="8" t="s">
        <v>184</v>
      </c>
      <c r="D42" s="8" t="s">
        <v>194</v>
      </c>
    </row>
    <row r="43" spans="1:5">
      <c r="A43" s="11" t="s">
        <v>201</v>
      </c>
      <c r="B43" s="11">
        <v>8</v>
      </c>
      <c r="C43" s="9"/>
      <c r="D43" s="11"/>
    </row>
    <row r="44" spans="1:5">
      <c r="A44" s="11" t="s">
        <v>64</v>
      </c>
      <c r="B44" s="9">
        <f>B43*5</f>
        <v>40</v>
      </c>
      <c r="C44" s="9"/>
      <c r="D44" s="9"/>
    </row>
    <row r="45" spans="1:5">
      <c r="A45" s="9" t="s">
        <v>8</v>
      </c>
      <c r="B45" s="9">
        <v>38.5</v>
      </c>
      <c r="C45" s="9"/>
      <c r="D45" s="9" t="s">
        <v>9</v>
      </c>
    </row>
    <row r="46" spans="1:5">
      <c r="A46" s="9" t="s">
        <v>65</v>
      </c>
      <c r="B46" s="9">
        <f>B45/5</f>
        <v>7.7</v>
      </c>
      <c r="C46" s="9"/>
      <c r="D46" s="9"/>
    </row>
    <row r="47" spans="1:5">
      <c r="A47" s="10" t="s">
        <v>66</v>
      </c>
      <c r="B47" s="10">
        <f>B44*B46</f>
        <v>308</v>
      </c>
      <c r="C47" s="9" t="s">
        <v>186</v>
      </c>
      <c r="D47" s="9"/>
    </row>
    <row r="49" spans="1:2">
      <c r="A49" s="26" t="s">
        <v>67</v>
      </c>
      <c r="B49" s="26">
        <f>B39+B47</f>
        <v>6931</v>
      </c>
    </row>
  </sheetData>
  <mergeCells count="1">
    <mergeCell ref="B1:C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6" sqref="A6"/>
    </sheetView>
  </sheetViews>
  <sheetFormatPr baseColWidth="10" defaultColWidth="9.140625" defaultRowHeight="12.75"/>
  <cols>
    <col min="1" max="1" width="45.42578125" customWidth="1"/>
    <col min="2" max="2" width="18.85546875" customWidth="1"/>
    <col min="3" max="3" width="15.5703125" customWidth="1"/>
    <col min="4" max="6" width="8.7109375" customWidth="1"/>
    <col min="7" max="7" width="23.85546875" customWidth="1"/>
    <col min="8" max="8" width="22.42578125" customWidth="1"/>
    <col min="9" max="1025" width="8.7109375" customWidth="1"/>
  </cols>
  <sheetData>
    <row r="1" spans="1:9">
      <c r="A1" s="47" t="s">
        <v>195</v>
      </c>
      <c r="B1" s="83" t="s">
        <v>231</v>
      </c>
      <c r="C1" s="83"/>
      <c r="D1" s="63"/>
      <c r="E1" s="63"/>
      <c r="F1" s="63"/>
    </row>
    <row r="2" spans="1:9">
      <c r="A2" s="1"/>
    </row>
    <row r="3" spans="1:9">
      <c r="A3" s="9" t="s">
        <v>175</v>
      </c>
      <c r="B3" s="13" t="s">
        <v>189</v>
      </c>
    </row>
    <row r="4" spans="1:9" ht="25.5">
      <c r="A4" s="9" t="s">
        <v>176</v>
      </c>
      <c r="B4" s="14" t="s">
        <v>188</v>
      </c>
    </row>
    <row r="5" spans="1:9">
      <c r="A5" s="9" t="s">
        <v>233</v>
      </c>
      <c r="B5" s="9">
        <v>3</v>
      </c>
    </row>
    <row r="7" spans="1:9">
      <c r="A7" s="7" t="s">
        <v>1</v>
      </c>
      <c r="B7" s="8" t="s">
        <v>185</v>
      </c>
      <c r="C7" s="8" t="s">
        <v>194</v>
      </c>
      <c r="G7" s="28" t="s">
        <v>4</v>
      </c>
      <c r="H7" s="32" t="s">
        <v>5</v>
      </c>
      <c r="I7" s="39" t="s">
        <v>6</v>
      </c>
    </row>
    <row r="8" spans="1:9">
      <c r="A8" s="9" t="s">
        <v>2</v>
      </c>
      <c r="B8" s="15">
        <v>246</v>
      </c>
      <c r="C8" s="9"/>
      <c r="G8" s="32" t="s">
        <v>178</v>
      </c>
      <c r="H8" s="33">
        <f>SUM(B17:B19)</f>
        <v>280</v>
      </c>
      <c r="I8" s="39">
        <f>H8/$H$12</f>
        <v>5.4847113670643079E-2</v>
      </c>
    </row>
    <row r="9" spans="1:9">
      <c r="A9" s="9" t="s">
        <v>3</v>
      </c>
      <c r="B9" s="15">
        <v>25</v>
      </c>
      <c r="C9" s="9"/>
      <c r="G9" s="32" t="s">
        <v>179</v>
      </c>
      <c r="H9" s="33">
        <f>SUM(B24:B25)+B21</f>
        <v>800</v>
      </c>
      <c r="I9" s="39">
        <f>H9/$H$12</f>
        <v>0.15670603905898023</v>
      </c>
    </row>
    <row r="10" spans="1:9">
      <c r="A10" s="9" t="s">
        <v>7</v>
      </c>
      <c r="B10" s="15">
        <f>B8-B9</f>
        <v>221</v>
      </c>
      <c r="C10" s="9"/>
      <c r="G10" s="32" t="s">
        <v>180</v>
      </c>
      <c r="H10" s="33">
        <f>B22</f>
        <v>180</v>
      </c>
      <c r="I10" s="39">
        <f>H10/$H$12</f>
        <v>3.525885878827055E-2</v>
      </c>
    </row>
    <row r="11" spans="1:9">
      <c r="A11" s="9" t="s">
        <v>8</v>
      </c>
      <c r="B11" s="15">
        <v>38.5</v>
      </c>
      <c r="C11" s="9" t="s">
        <v>190</v>
      </c>
      <c r="G11" s="32" t="s">
        <v>181</v>
      </c>
      <c r="H11" s="33">
        <f>B29</f>
        <v>3845.1000000000004</v>
      </c>
      <c r="I11" s="39">
        <f>H11/$H$12</f>
        <v>0.75318798848210611</v>
      </c>
    </row>
    <row r="12" spans="1:9">
      <c r="A12" s="9" t="s">
        <v>10</v>
      </c>
      <c r="B12" s="15">
        <f>B11/5</f>
        <v>7.7</v>
      </c>
      <c r="C12" s="9"/>
      <c r="G12" s="32" t="s">
        <v>13</v>
      </c>
      <c r="H12" s="40">
        <f>SUM(H6:H11)</f>
        <v>5105.1000000000004</v>
      </c>
      <c r="I12" s="39">
        <f>H12/$H$12</f>
        <v>1</v>
      </c>
    </row>
    <row r="13" spans="1:9">
      <c r="A13" s="9" t="s">
        <v>11</v>
      </c>
      <c r="B13" s="16">
        <f>B10*B12</f>
        <v>1701.7</v>
      </c>
      <c r="C13" s="9"/>
    </row>
    <row r="14" spans="1:9">
      <c r="A14" s="10" t="s">
        <v>12</v>
      </c>
      <c r="B14" s="16">
        <f>B13*B5</f>
        <v>5105.1000000000004</v>
      </c>
      <c r="C14" s="9"/>
    </row>
    <row r="16" spans="1:9">
      <c r="A16" s="7" t="s">
        <v>14</v>
      </c>
      <c r="B16" s="8" t="s">
        <v>15</v>
      </c>
      <c r="C16" s="8" t="s">
        <v>184</v>
      </c>
    </row>
    <row r="17" spans="1:3">
      <c r="A17" s="9" t="s">
        <v>16</v>
      </c>
      <c r="B17" s="15">
        <v>80</v>
      </c>
      <c r="C17" s="9" t="s">
        <v>100</v>
      </c>
    </row>
    <row r="18" spans="1:3">
      <c r="A18" s="9" t="s">
        <v>17</v>
      </c>
      <c r="B18" s="15">
        <v>80</v>
      </c>
      <c r="C18" s="9" t="s">
        <v>100</v>
      </c>
    </row>
    <row r="19" spans="1:3">
      <c r="A19" s="9" t="s">
        <v>18</v>
      </c>
      <c r="B19" s="15">
        <v>120</v>
      </c>
      <c r="C19" s="11" t="s">
        <v>100</v>
      </c>
    </row>
    <row r="20" spans="1:3">
      <c r="A20" s="12" t="s">
        <v>19</v>
      </c>
      <c r="B20" s="15"/>
      <c r="C20" s="9"/>
    </row>
    <row r="21" spans="1:3">
      <c r="A21" s="9" t="s">
        <v>20</v>
      </c>
      <c r="B21" s="15">
        <v>320</v>
      </c>
      <c r="C21" s="9" t="s">
        <v>182</v>
      </c>
    </row>
    <row r="22" spans="1:3">
      <c r="A22" s="9" t="s">
        <v>79</v>
      </c>
      <c r="B22" s="15">
        <v>180</v>
      </c>
      <c r="C22" s="9" t="s">
        <v>183</v>
      </c>
    </row>
    <row r="23" spans="1:3">
      <c r="A23" s="12" t="s">
        <v>21</v>
      </c>
      <c r="B23" s="15"/>
      <c r="C23" s="9"/>
    </row>
    <row r="24" spans="1:3">
      <c r="A24" s="9" t="s">
        <v>80</v>
      </c>
      <c r="B24" s="15">
        <v>180</v>
      </c>
      <c r="C24" s="9" t="s">
        <v>182</v>
      </c>
    </row>
    <row r="25" spans="1:3">
      <c r="A25" s="9" t="s">
        <v>81</v>
      </c>
      <c r="B25" s="15">
        <v>300</v>
      </c>
      <c r="C25" s="9" t="s">
        <v>182</v>
      </c>
    </row>
    <row r="26" spans="1:3">
      <c r="A26" s="10" t="s">
        <v>27</v>
      </c>
      <c r="B26" s="16">
        <f>SUM(B17:B25)</f>
        <v>1260</v>
      </c>
      <c r="C26" s="9"/>
    </row>
    <row r="27" spans="1:3">
      <c r="B27" s="5"/>
    </row>
    <row r="28" spans="1:3">
      <c r="A28" s="7" t="s">
        <v>28</v>
      </c>
      <c r="B28" s="8" t="s">
        <v>15</v>
      </c>
      <c r="C28" s="8" t="s">
        <v>184</v>
      </c>
    </row>
    <row r="29" spans="1:3">
      <c r="A29" s="11" t="s">
        <v>29</v>
      </c>
      <c r="B29" s="16">
        <f>B14-B26</f>
        <v>3845.1000000000004</v>
      </c>
      <c r="C29" s="9" t="s">
        <v>186</v>
      </c>
    </row>
  </sheetData>
  <mergeCells count="1">
    <mergeCell ref="B1:C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140" zoomScaleNormal="140" workbookViewId="0">
      <selection activeCell="A4" sqref="A4"/>
    </sheetView>
  </sheetViews>
  <sheetFormatPr baseColWidth="10" defaultColWidth="9.140625" defaultRowHeight="12.75"/>
  <cols>
    <col min="1" max="1" width="44.42578125" customWidth="1"/>
    <col min="2" max="2" width="22.85546875" customWidth="1"/>
    <col min="3" max="3" width="11.5703125" customWidth="1"/>
    <col min="4" max="4" width="27.28515625" customWidth="1"/>
    <col min="5" max="5" width="14.28515625" customWidth="1"/>
    <col min="6" max="6" width="12.140625" customWidth="1"/>
    <col min="7" max="7" width="31.28515625" customWidth="1"/>
    <col min="8" max="8" width="14" customWidth="1"/>
    <col min="9" max="1025" width="8.7109375" customWidth="1"/>
  </cols>
  <sheetData>
    <row r="1" spans="1:9">
      <c r="A1" s="44" t="s">
        <v>195</v>
      </c>
      <c r="B1" s="83" t="s">
        <v>205</v>
      </c>
      <c r="C1" s="83"/>
      <c r="D1" s="83"/>
      <c r="E1" s="83"/>
      <c r="F1" s="83"/>
    </row>
    <row r="3" spans="1:9" ht="25.5">
      <c r="A3" s="9" t="s">
        <v>176</v>
      </c>
      <c r="B3" s="43" t="s">
        <v>206</v>
      </c>
    </row>
    <row r="4" spans="1:9">
      <c r="A4" s="9" t="s">
        <v>234</v>
      </c>
      <c r="B4" s="45">
        <v>3</v>
      </c>
    </row>
    <row r="6" spans="1:9">
      <c r="A6" s="7" t="s">
        <v>31</v>
      </c>
      <c r="B6" s="8" t="s">
        <v>185</v>
      </c>
    </row>
    <row r="7" spans="1:9">
      <c r="A7" s="9" t="s">
        <v>32</v>
      </c>
      <c r="B7" s="9">
        <v>184</v>
      </c>
    </row>
    <row r="8" spans="1:9">
      <c r="A8" s="9" t="s">
        <v>33</v>
      </c>
      <c r="B8" s="9">
        <v>5</v>
      </c>
    </row>
    <row r="9" spans="1:9">
      <c r="A9" s="9" t="s">
        <v>32</v>
      </c>
      <c r="B9" s="9">
        <f>B7-B8</f>
        <v>179</v>
      </c>
    </row>
    <row r="10" spans="1:9">
      <c r="A10" s="10" t="s">
        <v>34</v>
      </c>
      <c r="B10" s="10">
        <f>B9*B4</f>
        <v>537</v>
      </c>
    </row>
    <row r="13" spans="1:9">
      <c r="A13" s="7" t="s">
        <v>35</v>
      </c>
      <c r="B13" s="7" t="s">
        <v>82</v>
      </c>
      <c r="C13" s="7" t="s">
        <v>36</v>
      </c>
      <c r="D13" s="7" t="s">
        <v>37</v>
      </c>
      <c r="E13" s="7" t="s">
        <v>184</v>
      </c>
      <c r="G13" s="28" t="s">
        <v>4</v>
      </c>
      <c r="H13" s="31" t="s">
        <v>5</v>
      </c>
      <c r="I13" s="31" t="s">
        <v>6</v>
      </c>
    </row>
    <row r="14" spans="1:9">
      <c r="A14" s="12" t="s">
        <v>83</v>
      </c>
      <c r="B14" s="9"/>
      <c r="C14" s="9"/>
      <c r="D14" s="9"/>
      <c r="E14" s="9"/>
      <c r="G14" s="32" t="s">
        <v>178</v>
      </c>
      <c r="H14" s="33">
        <f>D15+D16+D18+D20+D28+D29</f>
        <v>1539.4</v>
      </c>
      <c r="I14" s="34">
        <f>H14/$H$18</f>
        <v>0.44243260332241191</v>
      </c>
    </row>
    <row r="15" spans="1:9">
      <c r="A15" s="9" t="s">
        <v>69</v>
      </c>
      <c r="B15" s="9">
        <v>14</v>
      </c>
      <c r="C15" s="23">
        <f>B15/$B$31</f>
        <v>0.15053763440860216</v>
      </c>
      <c r="D15" s="15">
        <f>C15*$B$36</f>
        <v>501.20000000000005</v>
      </c>
      <c r="E15" s="11" t="s">
        <v>100</v>
      </c>
      <c r="G15" s="32" t="s">
        <v>179</v>
      </c>
      <c r="H15" s="33">
        <f>D22+D25+D27+D30</f>
        <v>644.40000000000009</v>
      </c>
      <c r="I15" s="34">
        <f>H15/$H$18</f>
        <v>0.18520434557682361</v>
      </c>
    </row>
    <row r="16" spans="1:9">
      <c r="A16" s="9" t="s">
        <v>84</v>
      </c>
      <c r="B16" s="9">
        <v>9</v>
      </c>
      <c r="C16" s="23">
        <f>B16/$B$31</f>
        <v>9.6774193548387094E-2</v>
      </c>
      <c r="D16" s="15">
        <f>C16*$B$36</f>
        <v>322.2</v>
      </c>
      <c r="E16" s="11" t="s">
        <v>100</v>
      </c>
      <c r="G16" s="32" t="s">
        <v>180</v>
      </c>
      <c r="H16" s="33">
        <f>D19+D23+D24</f>
        <v>1145.5999999999999</v>
      </c>
      <c r="I16" s="34">
        <f>H16/$H$18</f>
        <v>0.32925216991435302</v>
      </c>
    </row>
    <row r="17" spans="1:9">
      <c r="A17" s="12" t="s">
        <v>85</v>
      </c>
      <c r="B17" s="9"/>
      <c r="C17" s="23"/>
      <c r="D17" s="15"/>
      <c r="E17" s="11"/>
      <c r="G17" s="32" t="s">
        <v>181</v>
      </c>
      <c r="H17" s="33">
        <f>B40</f>
        <v>150</v>
      </c>
      <c r="I17" s="34">
        <f>H17/$H$18</f>
        <v>4.3110881186411452E-2</v>
      </c>
    </row>
    <row r="18" spans="1:9">
      <c r="A18" s="9" t="s">
        <v>39</v>
      </c>
      <c r="B18" s="9">
        <v>6</v>
      </c>
      <c r="C18" s="23">
        <f>B18/$B$31</f>
        <v>6.4516129032258063E-2</v>
      </c>
      <c r="D18" s="15">
        <f>C18*$B$36</f>
        <v>214.8</v>
      </c>
      <c r="E18" s="11" t="s">
        <v>100</v>
      </c>
      <c r="G18" s="31" t="s">
        <v>13</v>
      </c>
      <c r="H18" s="35">
        <f>SUM(H14:H17)</f>
        <v>3479.4</v>
      </c>
      <c r="I18" s="34">
        <f>H18/$H$18</f>
        <v>1</v>
      </c>
    </row>
    <row r="19" spans="1:9">
      <c r="A19" s="9" t="s">
        <v>86</v>
      </c>
      <c r="B19" s="9">
        <v>5</v>
      </c>
      <c r="C19" s="23">
        <f>B19/$B$31</f>
        <v>5.3763440860215055E-2</v>
      </c>
      <c r="D19" s="15">
        <f>C19*$B$36</f>
        <v>179</v>
      </c>
      <c r="E19" s="11" t="s">
        <v>200</v>
      </c>
    </row>
    <row r="20" spans="1:9">
      <c r="A20" s="9" t="s">
        <v>42</v>
      </c>
      <c r="B20" s="9">
        <v>5</v>
      </c>
      <c r="C20" s="23">
        <f>B20/$B$31</f>
        <v>5.3763440860215055E-2</v>
      </c>
      <c r="D20" s="15">
        <f>C20*$B$36</f>
        <v>179</v>
      </c>
      <c r="E20" s="11" t="s">
        <v>100</v>
      </c>
    </row>
    <row r="21" spans="1:9">
      <c r="A21" s="12" t="s">
        <v>87</v>
      </c>
      <c r="B21" s="9"/>
      <c r="C21" s="23"/>
      <c r="D21" s="15"/>
      <c r="E21" s="11"/>
    </row>
    <row r="22" spans="1:9">
      <c r="A22" s="9" t="s">
        <v>88</v>
      </c>
      <c r="B22" s="9">
        <v>9</v>
      </c>
      <c r="C22" s="23">
        <f>B22/$B$31</f>
        <v>9.6774193548387094E-2</v>
      </c>
      <c r="D22" s="15">
        <f>C22*$B$36</f>
        <v>322.2</v>
      </c>
      <c r="E22" s="11" t="s">
        <v>182</v>
      </c>
    </row>
    <row r="23" spans="1:9">
      <c r="A23" s="11" t="s">
        <v>89</v>
      </c>
      <c r="B23" s="9">
        <v>14</v>
      </c>
      <c r="C23" s="23">
        <f>B23/$B$31</f>
        <v>0.15053763440860216</v>
      </c>
      <c r="D23" s="15">
        <f>C23*$B$36</f>
        <v>501.20000000000005</v>
      </c>
      <c r="E23" s="11" t="s">
        <v>200</v>
      </c>
      <c r="F23" s="2"/>
      <c r="G23" s="2"/>
    </row>
    <row r="24" spans="1:9">
      <c r="A24" s="9" t="s">
        <v>90</v>
      </c>
      <c r="B24" s="9">
        <v>13</v>
      </c>
      <c r="C24" s="23">
        <f>B24/$B$31</f>
        <v>0.13978494623655913</v>
      </c>
      <c r="D24" s="15">
        <f>C24*$B$36</f>
        <v>465.4</v>
      </c>
      <c r="E24" s="11" t="s">
        <v>200</v>
      </c>
      <c r="F24" s="2"/>
      <c r="G24" s="2"/>
    </row>
    <row r="25" spans="1:9">
      <c r="A25" s="9" t="s">
        <v>91</v>
      </c>
      <c r="B25" s="9">
        <v>2</v>
      </c>
      <c r="C25" s="23">
        <f>B25/$B$31</f>
        <v>2.1505376344086023E-2</v>
      </c>
      <c r="D25" s="15">
        <f>C25*$B$36</f>
        <v>71.600000000000009</v>
      </c>
      <c r="E25" s="11" t="s">
        <v>182</v>
      </c>
    </row>
    <row r="26" spans="1:9">
      <c r="A26" s="12" t="s">
        <v>92</v>
      </c>
      <c r="B26" s="9"/>
      <c r="C26" s="23"/>
      <c r="D26" s="15"/>
      <c r="E26" s="11"/>
    </row>
    <row r="27" spans="1:9">
      <c r="A27" s="9" t="s">
        <v>93</v>
      </c>
      <c r="B27" s="9">
        <v>2</v>
      </c>
      <c r="C27" s="23">
        <f>B27/$B$31</f>
        <v>2.1505376344086023E-2</v>
      </c>
      <c r="D27" s="15">
        <f>C27*$B$36</f>
        <v>71.600000000000009</v>
      </c>
      <c r="E27" s="11" t="s">
        <v>182</v>
      </c>
    </row>
    <row r="28" spans="1:9">
      <c r="A28" s="9" t="s">
        <v>94</v>
      </c>
      <c r="B28" s="9">
        <v>5</v>
      </c>
      <c r="C28" s="23">
        <f>B28/$B$31</f>
        <v>5.3763440860215055E-2</v>
      </c>
      <c r="D28" s="15">
        <f>C28*$B$36</f>
        <v>179</v>
      </c>
      <c r="E28" s="11" t="s">
        <v>100</v>
      </c>
    </row>
    <row r="29" spans="1:9">
      <c r="A29" s="9" t="s">
        <v>95</v>
      </c>
      <c r="B29" s="9">
        <v>4</v>
      </c>
      <c r="C29" s="23">
        <f>B29/$B$31</f>
        <v>4.3010752688172046E-2</v>
      </c>
      <c r="D29" s="15">
        <f>C29*$B$36</f>
        <v>143.20000000000002</v>
      </c>
      <c r="E29" s="11" t="s">
        <v>100</v>
      </c>
    </row>
    <row r="30" spans="1:9">
      <c r="A30" s="9" t="s">
        <v>96</v>
      </c>
      <c r="B30" s="9">
        <v>5</v>
      </c>
      <c r="C30" s="23">
        <f>B30/$B$31</f>
        <v>5.3763440860215055E-2</v>
      </c>
      <c r="D30" s="15">
        <f>C30*$B$36</f>
        <v>179</v>
      </c>
      <c r="E30" s="11" t="s">
        <v>182</v>
      </c>
    </row>
    <row r="31" spans="1:9">
      <c r="A31" s="10" t="s">
        <v>82</v>
      </c>
      <c r="B31" s="10">
        <f>SUM(B15:B30)</f>
        <v>93</v>
      </c>
      <c r="C31" s="23">
        <f>B31/$B$31</f>
        <v>1</v>
      </c>
      <c r="D31" s="15">
        <f>C31*$B$36</f>
        <v>3329.4</v>
      </c>
      <c r="E31" s="9"/>
    </row>
    <row r="32" spans="1:9">
      <c r="A32" s="10" t="s">
        <v>59</v>
      </c>
      <c r="B32" s="24">
        <f>B31/B4</f>
        <v>31</v>
      </c>
      <c r="C32" s="9"/>
      <c r="D32" s="9"/>
      <c r="E32" s="9"/>
    </row>
    <row r="34" spans="1:3">
      <c r="A34" s="9" t="s">
        <v>60</v>
      </c>
      <c r="B34" s="9">
        <v>5</v>
      </c>
    </row>
    <row r="35" spans="1:3">
      <c r="A35" s="10" t="s">
        <v>61</v>
      </c>
      <c r="B35" s="25">
        <f>B32/B34</f>
        <v>6.2</v>
      </c>
    </row>
    <row r="36" spans="1:3">
      <c r="A36" s="10" t="s">
        <v>62</v>
      </c>
      <c r="B36" s="16">
        <f>B35*B10</f>
        <v>3329.4</v>
      </c>
    </row>
    <row r="37" spans="1:3">
      <c r="A37" s="1"/>
      <c r="B37" s="1"/>
    </row>
    <row r="39" spans="1:3">
      <c r="A39" s="7" t="s">
        <v>63</v>
      </c>
      <c r="B39" s="7" t="s">
        <v>185</v>
      </c>
      <c r="C39" s="7" t="s">
        <v>184</v>
      </c>
    </row>
    <row r="40" spans="1:3">
      <c r="A40" s="51" t="s">
        <v>213</v>
      </c>
      <c r="B40" s="9">
        <v>150</v>
      </c>
      <c r="C40" s="9" t="s">
        <v>186</v>
      </c>
    </row>
    <row r="42" spans="1:3">
      <c r="A42" s="7" t="s">
        <v>67</v>
      </c>
      <c r="B42" s="26">
        <f>B36+B40</f>
        <v>3479.4</v>
      </c>
    </row>
  </sheetData>
  <mergeCells count="1">
    <mergeCell ref="B1:F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115" zoomScaleNormal="115" workbookViewId="0">
      <selection activeCell="A4" sqref="A4"/>
    </sheetView>
  </sheetViews>
  <sheetFormatPr baseColWidth="10" defaultColWidth="9.140625" defaultRowHeight="12.75"/>
  <cols>
    <col min="1" max="1" width="42.7109375" customWidth="1"/>
    <col min="2" max="2" width="20.5703125" customWidth="1"/>
    <col min="3" max="3" width="19.42578125" customWidth="1"/>
    <col min="4" max="4" width="26.7109375" customWidth="1"/>
    <col min="5" max="5" width="11.42578125" customWidth="1"/>
    <col min="6" max="6" width="12.140625" customWidth="1"/>
    <col min="7" max="7" width="31.28515625" customWidth="1"/>
    <col min="8" max="1025" width="8.7109375" customWidth="1"/>
  </cols>
  <sheetData>
    <row r="1" spans="1:9">
      <c r="A1" s="44" t="s">
        <v>195</v>
      </c>
      <c r="B1" s="83" t="s">
        <v>207</v>
      </c>
      <c r="C1" s="83"/>
      <c r="D1" s="83"/>
      <c r="E1" s="83"/>
      <c r="F1" s="83"/>
    </row>
    <row r="3" spans="1:9" ht="25.5">
      <c r="A3" s="9" t="s">
        <v>176</v>
      </c>
      <c r="B3" s="43" t="s">
        <v>208</v>
      </c>
    </row>
    <row r="4" spans="1:9">
      <c r="A4" s="9" t="s">
        <v>234</v>
      </c>
      <c r="B4" s="9">
        <v>5</v>
      </c>
    </row>
    <row r="6" spans="1:9">
      <c r="A6" s="7" t="s">
        <v>31</v>
      </c>
      <c r="B6" s="17" t="s">
        <v>185</v>
      </c>
    </row>
    <row r="7" spans="1:9">
      <c r="A7" s="9" t="s">
        <v>32</v>
      </c>
      <c r="B7" s="9">
        <v>184</v>
      </c>
    </row>
    <row r="8" spans="1:9">
      <c r="A8" s="9" t="s">
        <v>33</v>
      </c>
      <c r="B8" s="9">
        <v>5</v>
      </c>
    </row>
    <row r="9" spans="1:9">
      <c r="A9" s="9" t="s">
        <v>32</v>
      </c>
      <c r="B9" s="9">
        <f>B7-B8</f>
        <v>179</v>
      </c>
    </row>
    <row r="10" spans="1:9">
      <c r="A10" s="10" t="s">
        <v>34</v>
      </c>
      <c r="B10" s="10">
        <f>B9*B4</f>
        <v>895</v>
      </c>
    </row>
    <row r="13" spans="1:9">
      <c r="A13" s="7" t="s">
        <v>35</v>
      </c>
      <c r="B13" s="7" t="s">
        <v>82</v>
      </c>
      <c r="C13" s="7" t="s">
        <v>36</v>
      </c>
      <c r="D13" s="7" t="s">
        <v>37</v>
      </c>
      <c r="E13" s="7" t="s">
        <v>184</v>
      </c>
      <c r="G13" s="28" t="s">
        <v>4</v>
      </c>
      <c r="H13" s="31" t="s">
        <v>5</v>
      </c>
      <c r="I13" s="31" t="s">
        <v>6</v>
      </c>
    </row>
    <row r="14" spans="1:9" ht="14.25">
      <c r="A14" s="46" t="s">
        <v>98</v>
      </c>
      <c r="B14" s="9"/>
      <c r="C14" s="9"/>
      <c r="D14" s="9"/>
      <c r="E14" s="9"/>
      <c r="G14" s="32" t="s">
        <v>178</v>
      </c>
      <c r="H14" s="33">
        <f>D16+D19+D21+D22+D23+D37+D38+D34</f>
        <v>3007.2000000000003</v>
      </c>
      <c r="I14" s="34">
        <f>H14/$H$18</f>
        <v>0.50486871264522193</v>
      </c>
    </row>
    <row r="15" spans="1:9">
      <c r="A15" s="12" t="s">
        <v>99</v>
      </c>
      <c r="B15" s="9"/>
      <c r="C15" s="23"/>
      <c r="D15" s="9"/>
      <c r="E15" s="9"/>
      <c r="G15" s="32" t="s">
        <v>179</v>
      </c>
      <c r="H15" s="33">
        <f>D25+D26+D28+D30+D31+D33+D35+D39+D41</f>
        <v>1969</v>
      </c>
      <c r="I15" s="34">
        <f>H15/$H$18</f>
        <v>0.33056879994627625</v>
      </c>
    </row>
    <row r="16" spans="1:9">
      <c r="A16" s="9" t="s">
        <v>39</v>
      </c>
      <c r="B16" s="9">
        <v>10</v>
      </c>
      <c r="C16" s="23">
        <f>B16/$B$44</f>
        <v>6.3291139240506333E-2</v>
      </c>
      <c r="D16" s="15">
        <f>C16*$B$49</f>
        <v>358.00000000000006</v>
      </c>
      <c r="E16" s="11" t="s">
        <v>100</v>
      </c>
      <c r="G16" s="32" t="s">
        <v>180</v>
      </c>
      <c r="H16" s="33">
        <f>D27+D29+D17+D18</f>
        <v>680.2</v>
      </c>
      <c r="I16" s="34">
        <f>H16/$H$18</f>
        <v>0.11419649452689544</v>
      </c>
    </row>
    <row r="17" spans="1:9">
      <c r="A17" s="9" t="s">
        <v>86</v>
      </c>
      <c r="B17" s="9">
        <v>2</v>
      </c>
      <c r="C17" s="23">
        <f>B17/$B$44</f>
        <v>1.2658227848101266E-2</v>
      </c>
      <c r="D17" s="15">
        <f>C17*$B$49</f>
        <v>71.600000000000009</v>
      </c>
      <c r="E17" s="11" t="s">
        <v>200</v>
      </c>
      <c r="G17" s="32" t="s">
        <v>181</v>
      </c>
      <c r="H17" s="33">
        <f>B53</f>
        <v>300</v>
      </c>
      <c r="I17" s="34">
        <f>H17/$H$18</f>
        <v>5.0365992881606335E-2</v>
      </c>
    </row>
    <row r="18" spans="1:9">
      <c r="A18" s="9" t="s">
        <v>101</v>
      </c>
      <c r="B18" s="9">
        <v>3</v>
      </c>
      <c r="C18" s="23">
        <f>B18/$B$44</f>
        <v>1.8987341772151899E-2</v>
      </c>
      <c r="D18" s="15">
        <f>C18*$B$49</f>
        <v>107.40000000000002</v>
      </c>
      <c r="E18" s="11" t="s">
        <v>200</v>
      </c>
      <c r="G18" s="31" t="s">
        <v>13</v>
      </c>
      <c r="H18" s="35">
        <f>SUM(H14:H17)</f>
        <v>5956.4000000000005</v>
      </c>
      <c r="I18" s="34">
        <f>H18/$H$18</f>
        <v>1</v>
      </c>
    </row>
    <row r="19" spans="1:9">
      <c r="A19" s="9" t="s">
        <v>42</v>
      </c>
      <c r="B19" s="9">
        <v>8</v>
      </c>
      <c r="C19" s="23">
        <f>B19/$B$44</f>
        <v>5.0632911392405063E-2</v>
      </c>
      <c r="D19" s="15">
        <f>C19*$B$49</f>
        <v>286.40000000000003</v>
      </c>
      <c r="E19" s="11" t="s">
        <v>100</v>
      </c>
    </row>
    <row r="20" spans="1:9">
      <c r="A20" s="12" t="s">
        <v>102</v>
      </c>
      <c r="B20" s="9"/>
      <c r="C20" s="23"/>
      <c r="D20" s="15"/>
      <c r="E20" s="11"/>
      <c r="G20" s="3"/>
    </row>
    <row r="21" spans="1:9">
      <c r="A21" s="9" t="s">
        <v>69</v>
      </c>
      <c r="B21" s="9">
        <v>14</v>
      </c>
      <c r="C21" s="23">
        <f>B21/$B$44</f>
        <v>8.8607594936708861E-2</v>
      </c>
      <c r="D21" s="15">
        <f>C21*$B$49</f>
        <v>501.20000000000005</v>
      </c>
      <c r="E21" s="11" t="s">
        <v>100</v>
      </c>
    </row>
    <row r="22" spans="1:9">
      <c r="A22" s="9" t="s">
        <v>84</v>
      </c>
      <c r="B22" s="9">
        <v>14</v>
      </c>
      <c r="C22" s="23">
        <f>B22/$B$44</f>
        <v>8.8607594936708861E-2</v>
      </c>
      <c r="D22" s="15">
        <f>C22*$B$49</f>
        <v>501.20000000000005</v>
      </c>
      <c r="E22" s="11" t="s">
        <v>100</v>
      </c>
      <c r="G22" s="3"/>
    </row>
    <row r="23" spans="1:9">
      <c r="A23" s="9" t="s">
        <v>103</v>
      </c>
      <c r="B23" s="9">
        <v>12</v>
      </c>
      <c r="C23" s="23">
        <f>B23/$B$44</f>
        <v>7.5949367088607597E-2</v>
      </c>
      <c r="D23" s="15">
        <f>C23*$B$49</f>
        <v>429.60000000000008</v>
      </c>
      <c r="E23" s="11" t="s">
        <v>100</v>
      </c>
    </row>
    <row r="24" spans="1:9">
      <c r="A24" s="12" t="s">
        <v>104</v>
      </c>
      <c r="B24" s="9"/>
      <c r="C24" s="23"/>
      <c r="D24" s="15"/>
      <c r="E24" s="11"/>
    </row>
    <row r="25" spans="1:9">
      <c r="A25" s="9" t="s">
        <v>105</v>
      </c>
      <c r="B25" s="9">
        <v>14</v>
      </c>
      <c r="C25" s="23">
        <f t="shared" ref="C25:C31" si="0">B25/$B$44</f>
        <v>8.8607594936708861E-2</v>
      </c>
      <c r="D25" s="15">
        <f t="shared" ref="D25:D31" si="1">C25*$B$49</f>
        <v>501.20000000000005</v>
      </c>
      <c r="E25" s="11" t="s">
        <v>182</v>
      </c>
    </row>
    <row r="26" spans="1:9">
      <c r="A26" s="9" t="s">
        <v>106</v>
      </c>
      <c r="B26" s="9">
        <v>14</v>
      </c>
      <c r="C26" s="23">
        <f t="shared" si="0"/>
        <v>8.8607594936708861E-2</v>
      </c>
      <c r="D26" s="15">
        <f t="shared" si="1"/>
        <v>501.20000000000005</v>
      </c>
      <c r="E26" s="11" t="s">
        <v>182</v>
      </c>
    </row>
    <row r="27" spans="1:9">
      <c r="A27" s="9" t="s">
        <v>107</v>
      </c>
      <c r="B27" s="9">
        <v>8</v>
      </c>
      <c r="C27" s="23">
        <f t="shared" si="0"/>
        <v>5.0632911392405063E-2</v>
      </c>
      <c r="D27" s="15">
        <f t="shared" si="1"/>
        <v>286.40000000000003</v>
      </c>
      <c r="E27" s="11" t="s">
        <v>200</v>
      </c>
    </row>
    <row r="28" spans="1:9">
      <c r="A28" s="9" t="s">
        <v>108</v>
      </c>
      <c r="B28" s="9">
        <v>6</v>
      </c>
      <c r="C28" s="23">
        <f t="shared" si="0"/>
        <v>3.7974683544303799E-2</v>
      </c>
      <c r="D28" s="15">
        <f t="shared" si="1"/>
        <v>214.80000000000004</v>
      </c>
      <c r="E28" s="11" t="s">
        <v>182</v>
      </c>
    </row>
    <row r="29" spans="1:9">
      <c r="A29" s="9" t="s">
        <v>90</v>
      </c>
      <c r="B29" s="9">
        <v>6</v>
      </c>
      <c r="C29" s="23">
        <f t="shared" si="0"/>
        <v>3.7974683544303799E-2</v>
      </c>
      <c r="D29" s="15">
        <f t="shared" si="1"/>
        <v>214.80000000000004</v>
      </c>
      <c r="E29" s="11" t="s">
        <v>200</v>
      </c>
      <c r="G29" s="2"/>
    </row>
    <row r="30" spans="1:9">
      <c r="A30" s="9" t="s">
        <v>109</v>
      </c>
      <c r="B30" s="9">
        <v>3</v>
      </c>
      <c r="C30" s="23">
        <f t="shared" si="0"/>
        <v>1.8987341772151899E-2</v>
      </c>
      <c r="D30" s="15">
        <f t="shared" si="1"/>
        <v>107.40000000000002</v>
      </c>
      <c r="E30" s="11" t="s">
        <v>182</v>
      </c>
    </row>
    <row r="31" spans="1:9">
      <c r="A31" s="9" t="s">
        <v>110</v>
      </c>
      <c r="B31" s="9">
        <v>3</v>
      </c>
      <c r="C31" s="23">
        <f t="shared" si="0"/>
        <v>1.8987341772151899E-2</v>
      </c>
      <c r="D31" s="15">
        <f t="shared" si="1"/>
        <v>107.40000000000002</v>
      </c>
      <c r="E31" s="11" t="s">
        <v>182</v>
      </c>
    </row>
    <row r="32" spans="1:9">
      <c r="A32" s="12" t="s">
        <v>111</v>
      </c>
      <c r="B32" s="9"/>
      <c r="C32" s="23"/>
      <c r="D32" s="15"/>
      <c r="E32" s="11"/>
    </row>
    <row r="33" spans="1:5">
      <c r="A33" s="9" t="s">
        <v>112</v>
      </c>
      <c r="B33" s="9">
        <v>5</v>
      </c>
      <c r="C33" s="23">
        <f>B33/$B$44</f>
        <v>3.1645569620253167E-2</v>
      </c>
      <c r="D33" s="15">
        <f>C33*$B$49</f>
        <v>179.00000000000003</v>
      </c>
      <c r="E33" s="11" t="s">
        <v>182</v>
      </c>
    </row>
    <row r="34" spans="1:5">
      <c r="A34" s="11" t="s">
        <v>113</v>
      </c>
      <c r="B34" s="9">
        <v>5</v>
      </c>
      <c r="C34" s="23">
        <f>B34/$B$44</f>
        <v>3.1645569620253167E-2</v>
      </c>
      <c r="D34" s="15">
        <f>C34*$B$49</f>
        <v>179.00000000000003</v>
      </c>
      <c r="E34" s="11" t="s">
        <v>100</v>
      </c>
    </row>
    <row r="35" spans="1:5">
      <c r="A35" s="9" t="s">
        <v>114</v>
      </c>
      <c r="B35" s="9">
        <v>2</v>
      </c>
      <c r="C35" s="23">
        <f>B35/$B$44</f>
        <v>1.2658227848101266E-2</v>
      </c>
      <c r="D35" s="15">
        <f>C35*$B$49</f>
        <v>71.600000000000009</v>
      </c>
      <c r="E35" s="11" t="s">
        <v>182</v>
      </c>
    </row>
    <row r="36" spans="1:5">
      <c r="A36" s="12" t="s">
        <v>115</v>
      </c>
      <c r="B36" s="9"/>
      <c r="C36" s="23"/>
      <c r="D36" s="15"/>
      <c r="E36" s="11"/>
    </row>
    <row r="37" spans="1:5">
      <c r="A37" s="11" t="s">
        <v>116</v>
      </c>
      <c r="B37" s="9">
        <v>11</v>
      </c>
      <c r="C37" s="23">
        <f>B37/$B$44</f>
        <v>6.9620253164556958E-2</v>
      </c>
      <c r="D37" s="15">
        <f>C37*$B$49</f>
        <v>393.8</v>
      </c>
      <c r="E37" s="11" t="s">
        <v>100</v>
      </c>
    </row>
    <row r="38" spans="1:5">
      <c r="A38" s="11" t="s">
        <v>71</v>
      </c>
      <c r="B38" s="9">
        <v>10</v>
      </c>
      <c r="C38" s="23">
        <f>B38/$B$44</f>
        <v>6.3291139240506333E-2</v>
      </c>
      <c r="D38" s="15">
        <f>C38*$B$49</f>
        <v>358.00000000000006</v>
      </c>
      <c r="E38" s="11" t="s">
        <v>100</v>
      </c>
    </row>
    <row r="39" spans="1:5">
      <c r="A39" s="11" t="s">
        <v>117</v>
      </c>
      <c r="B39" s="9">
        <v>2</v>
      </c>
      <c r="C39" s="23">
        <f>B39/$B$44</f>
        <v>1.2658227848101266E-2</v>
      </c>
      <c r="D39" s="15">
        <f>C39*$B$49</f>
        <v>71.600000000000009</v>
      </c>
      <c r="E39" s="11" t="s">
        <v>182</v>
      </c>
    </row>
    <row r="40" spans="1:5">
      <c r="A40" s="12" t="s">
        <v>118</v>
      </c>
      <c r="B40" s="9"/>
      <c r="C40" s="23"/>
      <c r="D40" s="15"/>
      <c r="E40" s="11"/>
    </row>
    <row r="41" spans="1:5">
      <c r="A41" s="9" t="s">
        <v>119</v>
      </c>
      <c r="B41" s="9">
        <v>6</v>
      </c>
      <c r="C41" s="23">
        <f>B41/$B$44</f>
        <v>3.7974683544303799E-2</v>
      </c>
      <c r="D41" s="15">
        <f>C41*$B$49</f>
        <v>214.80000000000004</v>
      </c>
      <c r="E41" s="11" t="s">
        <v>182</v>
      </c>
    </row>
    <row r="42" spans="1:5">
      <c r="A42" s="9" t="s">
        <v>120</v>
      </c>
      <c r="B42" s="9">
        <v>0</v>
      </c>
      <c r="C42" s="23">
        <f>B42/$B$44</f>
        <v>0</v>
      </c>
      <c r="D42" s="15">
        <f>C42*$B$49</f>
        <v>0</v>
      </c>
      <c r="E42" s="9" t="s">
        <v>121</v>
      </c>
    </row>
    <row r="43" spans="1:5">
      <c r="A43" s="9" t="s">
        <v>122</v>
      </c>
      <c r="B43" s="9">
        <v>0</v>
      </c>
      <c r="C43" s="23">
        <f>B43/$B$44</f>
        <v>0</v>
      </c>
      <c r="D43" s="15">
        <f>C43*$B$49</f>
        <v>0</v>
      </c>
      <c r="E43" s="9" t="s">
        <v>121</v>
      </c>
    </row>
    <row r="44" spans="1:5">
      <c r="A44" s="10" t="s">
        <v>82</v>
      </c>
      <c r="B44" s="10">
        <f>SUM(B14:B43)</f>
        <v>158</v>
      </c>
      <c r="C44" s="23">
        <f>B44/$B$44</f>
        <v>1</v>
      </c>
      <c r="D44" s="15">
        <f>SUM(D15:D43)</f>
        <v>5656.4000000000015</v>
      </c>
      <c r="E44" s="9"/>
    </row>
    <row r="45" spans="1:5">
      <c r="A45" s="10" t="s">
        <v>123</v>
      </c>
      <c r="B45" s="24">
        <f>B44/B4</f>
        <v>31.6</v>
      </c>
      <c r="C45" s="9"/>
      <c r="D45" s="9"/>
      <c r="E45" s="9"/>
    </row>
    <row r="47" spans="1:5">
      <c r="A47" s="9" t="s">
        <v>60</v>
      </c>
      <c r="B47" s="15">
        <v>5</v>
      </c>
    </row>
    <row r="48" spans="1:5">
      <c r="A48" s="10" t="s">
        <v>61</v>
      </c>
      <c r="B48" s="16">
        <f>B45/B47</f>
        <v>6.32</v>
      </c>
    </row>
    <row r="49" spans="1:3">
      <c r="A49" s="10" t="s">
        <v>62</v>
      </c>
      <c r="B49" s="16">
        <f>B48*B10</f>
        <v>5656.4000000000005</v>
      </c>
    </row>
    <row r="50" spans="1:3">
      <c r="A50" s="1"/>
      <c r="B50" s="1"/>
    </row>
    <row r="52" spans="1:3">
      <c r="A52" s="7" t="s">
        <v>97</v>
      </c>
      <c r="B52" s="7" t="s">
        <v>185</v>
      </c>
      <c r="C52" s="7" t="s">
        <v>184</v>
      </c>
    </row>
    <row r="53" spans="1:3">
      <c r="A53" s="51" t="s">
        <v>213</v>
      </c>
      <c r="B53" s="9">
        <v>300</v>
      </c>
      <c r="C53" s="9" t="s">
        <v>186</v>
      </c>
    </row>
    <row r="55" spans="1:3">
      <c r="A55" s="7" t="s">
        <v>67</v>
      </c>
      <c r="B55" s="26">
        <f>B49+B53</f>
        <v>5956.4000000000005</v>
      </c>
    </row>
  </sheetData>
  <mergeCells count="1">
    <mergeCell ref="B1:F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A6" sqref="A6"/>
    </sheetView>
  </sheetViews>
  <sheetFormatPr baseColWidth="10" defaultColWidth="9.140625" defaultRowHeight="12.75"/>
  <cols>
    <col min="1" max="1" width="44" customWidth="1"/>
    <col min="2" max="2" width="22.85546875" customWidth="1"/>
    <col min="3" max="3" width="27.140625" customWidth="1"/>
    <col min="4" max="5" width="8.7109375" customWidth="1"/>
    <col min="6" max="6" width="26.42578125" customWidth="1"/>
    <col min="7" max="7" width="23.85546875" customWidth="1"/>
    <col min="8" max="1025" width="8.7109375" customWidth="1"/>
  </cols>
  <sheetData>
    <row r="1" spans="1:8">
      <c r="A1" s="47" t="s">
        <v>195</v>
      </c>
      <c r="B1" s="83" t="s">
        <v>232</v>
      </c>
      <c r="C1" s="83"/>
    </row>
    <row r="2" spans="1:8">
      <c r="A2" s="1"/>
    </row>
    <row r="3" spans="1:8">
      <c r="A3" s="9" t="s">
        <v>175</v>
      </c>
      <c r="B3" s="13" t="s">
        <v>191</v>
      </c>
    </row>
    <row r="4" spans="1:8" ht="25.5">
      <c r="A4" s="9" t="s">
        <v>176</v>
      </c>
      <c r="B4" s="14" t="s">
        <v>192</v>
      </c>
    </row>
    <row r="5" spans="1:8">
      <c r="A5" s="9" t="s">
        <v>233</v>
      </c>
      <c r="B5" s="9">
        <v>4</v>
      </c>
    </row>
    <row r="7" spans="1:8">
      <c r="A7" s="7" t="s">
        <v>1</v>
      </c>
      <c r="B7" s="8" t="s">
        <v>185</v>
      </c>
      <c r="C7" s="8" t="s">
        <v>194</v>
      </c>
    </row>
    <row r="8" spans="1:8">
      <c r="A8" s="9" t="s">
        <v>2</v>
      </c>
      <c r="B8" s="9">
        <v>246</v>
      </c>
      <c r="C8" s="9"/>
    </row>
    <row r="9" spans="1:8">
      <c r="A9" s="9" t="s">
        <v>3</v>
      </c>
      <c r="B9" s="9">
        <v>25</v>
      </c>
      <c r="C9" s="9"/>
      <c r="F9" s="28" t="s">
        <v>4</v>
      </c>
      <c r="G9" s="32" t="s">
        <v>5</v>
      </c>
      <c r="H9" s="39" t="s">
        <v>6</v>
      </c>
    </row>
    <row r="10" spans="1:8">
      <c r="A10" s="9" t="s">
        <v>7</v>
      </c>
      <c r="B10" s="9">
        <f>B8-B9</f>
        <v>221</v>
      </c>
      <c r="C10" s="9"/>
      <c r="F10" s="32" t="s">
        <v>178</v>
      </c>
      <c r="G10" s="33">
        <f>SUM(B17:B20)</f>
        <v>420</v>
      </c>
      <c r="H10" s="39">
        <f>G10/$G$14</f>
        <v>5.938914027149321E-2</v>
      </c>
    </row>
    <row r="11" spans="1:8">
      <c r="A11" s="9" t="s">
        <v>8</v>
      </c>
      <c r="B11" s="9">
        <v>40</v>
      </c>
      <c r="C11" s="9" t="s">
        <v>193</v>
      </c>
      <c r="F11" s="32" t="s">
        <v>179</v>
      </c>
      <c r="G11" s="33">
        <f>B22+B24+B25</f>
        <v>620</v>
      </c>
      <c r="H11" s="39">
        <f>G11/$G$14</f>
        <v>8.7669683257918546E-2</v>
      </c>
    </row>
    <row r="12" spans="1:8">
      <c r="A12" s="9" t="s">
        <v>10</v>
      </c>
      <c r="B12" s="9">
        <f>B11/5</f>
        <v>8</v>
      </c>
      <c r="C12" s="9"/>
      <c r="F12" s="32" t="s">
        <v>180</v>
      </c>
      <c r="G12" s="33">
        <f>B26+B27</f>
        <v>580</v>
      </c>
      <c r="H12" s="39">
        <f>G12/$G$14</f>
        <v>8.2013574660633484E-2</v>
      </c>
    </row>
    <row r="13" spans="1:8">
      <c r="A13" s="9" t="s">
        <v>11</v>
      </c>
      <c r="B13" s="10">
        <f>B10*B12</f>
        <v>1768</v>
      </c>
      <c r="C13" s="9"/>
      <c r="F13" s="32" t="s">
        <v>181</v>
      </c>
      <c r="G13" s="33">
        <f>B31</f>
        <v>5452</v>
      </c>
      <c r="H13" s="39">
        <f>G13/$G$14</f>
        <v>0.77092760180995479</v>
      </c>
    </row>
    <row r="14" spans="1:8">
      <c r="A14" s="10" t="s">
        <v>12</v>
      </c>
      <c r="B14" s="10">
        <f>B13*B5</f>
        <v>7072</v>
      </c>
      <c r="C14" s="9"/>
      <c r="F14" s="32" t="s">
        <v>13</v>
      </c>
      <c r="G14" s="40">
        <f>SUM(G8:G13)</f>
        <v>7072</v>
      </c>
      <c r="H14" s="39">
        <f>G14/$G$14</f>
        <v>1</v>
      </c>
    </row>
    <row r="16" spans="1:8">
      <c r="A16" s="7" t="s">
        <v>14</v>
      </c>
      <c r="B16" s="8" t="s">
        <v>15</v>
      </c>
      <c r="C16" s="8" t="s">
        <v>184</v>
      </c>
    </row>
    <row r="17" spans="1:7">
      <c r="A17" s="9" t="s">
        <v>125</v>
      </c>
      <c r="B17" s="9">
        <v>60</v>
      </c>
      <c r="C17" s="9" t="s">
        <v>100</v>
      </c>
    </row>
    <row r="18" spans="1:7">
      <c r="A18" s="9" t="s">
        <v>16</v>
      </c>
      <c r="B18" s="9">
        <v>80</v>
      </c>
      <c r="C18" s="9" t="s">
        <v>100</v>
      </c>
    </row>
    <row r="19" spans="1:7">
      <c r="A19" s="9" t="s">
        <v>17</v>
      </c>
      <c r="B19" s="9">
        <v>80</v>
      </c>
      <c r="C19" s="9" t="s">
        <v>100</v>
      </c>
    </row>
    <row r="20" spans="1:7">
      <c r="A20" s="9" t="s">
        <v>18</v>
      </c>
      <c r="B20" s="9">
        <v>200</v>
      </c>
      <c r="C20" s="11" t="s">
        <v>100</v>
      </c>
    </row>
    <row r="21" spans="1:7">
      <c r="A21" s="12" t="s">
        <v>19</v>
      </c>
      <c r="B21" s="9"/>
      <c r="C21" s="9"/>
    </row>
    <row r="22" spans="1:7">
      <c r="A22" s="9" t="s">
        <v>20</v>
      </c>
      <c r="B22" s="9">
        <v>180</v>
      </c>
      <c r="C22" s="9" t="s">
        <v>182</v>
      </c>
    </row>
    <row r="23" spans="1:7">
      <c r="A23" s="12" t="s">
        <v>21</v>
      </c>
      <c r="B23" s="9"/>
      <c r="C23" s="9"/>
    </row>
    <row r="24" spans="1:7">
      <c r="A24" s="11" t="s">
        <v>126</v>
      </c>
      <c r="B24" s="9">
        <v>380</v>
      </c>
      <c r="C24" s="9" t="s">
        <v>182</v>
      </c>
    </row>
    <row r="25" spans="1:7">
      <c r="A25" s="11" t="s">
        <v>127</v>
      </c>
      <c r="B25" s="9">
        <v>60</v>
      </c>
      <c r="C25" s="9" t="s">
        <v>182</v>
      </c>
      <c r="F25" s="6"/>
      <c r="G25" s="18"/>
    </row>
    <row r="26" spans="1:7">
      <c r="A26" s="11" t="s">
        <v>128</v>
      </c>
      <c r="B26" s="9">
        <v>300</v>
      </c>
      <c r="C26" s="9" t="s">
        <v>183</v>
      </c>
      <c r="F26" s="6"/>
      <c r="G26" s="19"/>
    </row>
    <row r="27" spans="1:7">
      <c r="A27" s="9" t="s">
        <v>129</v>
      </c>
      <c r="B27" s="9">
        <v>280</v>
      </c>
      <c r="C27" s="9" t="s">
        <v>183</v>
      </c>
      <c r="F27" s="6"/>
      <c r="G27" s="6"/>
    </row>
    <row r="28" spans="1:7">
      <c r="A28" s="10" t="s">
        <v>27</v>
      </c>
      <c r="B28" s="10">
        <f>SUM(B17:B27)</f>
        <v>1620</v>
      </c>
      <c r="C28" s="9"/>
    </row>
    <row r="30" spans="1:7">
      <c r="A30" s="7" t="s">
        <v>28</v>
      </c>
      <c r="B30" s="17"/>
      <c r="C30" s="8"/>
    </row>
    <row r="31" spans="1:7">
      <c r="A31" s="11" t="s">
        <v>29</v>
      </c>
      <c r="B31" s="10">
        <f>B14-B28</f>
        <v>5452</v>
      </c>
      <c r="C31" s="9" t="s">
        <v>186</v>
      </c>
    </row>
  </sheetData>
  <mergeCells count="1">
    <mergeCell ref="B1:C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120" zoomScaleNormal="120" workbookViewId="0">
      <selection activeCell="A5" sqref="A5"/>
    </sheetView>
  </sheetViews>
  <sheetFormatPr baseColWidth="10" defaultColWidth="9.140625" defaultRowHeight="12.75"/>
  <cols>
    <col min="1" max="1" width="40.140625" customWidth="1"/>
    <col min="2" max="2" width="19.42578125" customWidth="1"/>
    <col min="3" max="3" width="18.85546875" customWidth="1"/>
    <col min="4" max="4" width="15.5703125" customWidth="1"/>
    <col min="5" max="5" width="14.140625" customWidth="1"/>
    <col min="6" max="6" width="12.140625" customWidth="1"/>
    <col min="7" max="7" width="31.28515625" customWidth="1"/>
    <col min="8" max="8" width="23.42578125" customWidth="1"/>
    <col min="9" max="1025" width="8.7109375" customWidth="1"/>
  </cols>
  <sheetData>
    <row r="1" spans="1:9">
      <c r="A1" s="47" t="s">
        <v>195</v>
      </c>
      <c r="B1" s="83" t="s">
        <v>209</v>
      </c>
      <c r="C1" s="83"/>
      <c r="D1" s="83"/>
      <c r="E1" s="83"/>
      <c r="F1" s="83"/>
    </row>
    <row r="3" spans="1:9" ht="25.5">
      <c r="A3" s="9" t="s">
        <v>176</v>
      </c>
      <c r="B3" s="43" t="s">
        <v>210</v>
      </c>
    </row>
    <row r="4" spans="1:9">
      <c r="A4" s="9" t="s">
        <v>235</v>
      </c>
      <c r="B4" s="9">
        <v>3</v>
      </c>
    </row>
    <row r="6" spans="1:9">
      <c r="A6" s="7" t="s">
        <v>31</v>
      </c>
      <c r="B6" s="8" t="s">
        <v>185</v>
      </c>
    </row>
    <row r="7" spans="1:9">
      <c r="A7" s="9" t="s">
        <v>32</v>
      </c>
      <c r="B7" s="9">
        <v>184</v>
      </c>
    </row>
    <row r="8" spans="1:9">
      <c r="A8" s="9" t="s">
        <v>33</v>
      </c>
      <c r="B8" s="9">
        <v>5</v>
      </c>
    </row>
    <row r="9" spans="1:9">
      <c r="A9" s="9" t="s">
        <v>32</v>
      </c>
      <c r="B9" s="9">
        <f>B7-B8</f>
        <v>179</v>
      </c>
    </row>
    <row r="10" spans="1:9">
      <c r="A10" s="10" t="s">
        <v>34</v>
      </c>
      <c r="B10" s="10">
        <f>B9*B4</f>
        <v>537</v>
      </c>
    </row>
    <row r="13" spans="1:9">
      <c r="A13" s="7" t="s">
        <v>35</v>
      </c>
      <c r="B13" s="7" t="s">
        <v>58</v>
      </c>
      <c r="C13" s="7" t="s">
        <v>36</v>
      </c>
      <c r="D13" s="7" t="s">
        <v>37</v>
      </c>
      <c r="E13" s="7" t="s">
        <v>184</v>
      </c>
      <c r="G13" s="28" t="s">
        <v>4</v>
      </c>
      <c r="H13" s="31" t="s">
        <v>5</v>
      </c>
      <c r="I13" s="31" t="s">
        <v>6</v>
      </c>
    </row>
    <row r="14" spans="1:9">
      <c r="A14" s="9" t="s">
        <v>39</v>
      </c>
      <c r="B14" s="9">
        <v>6</v>
      </c>
      <c r="C14" s="23">
        <f>B14/$B$35</f>
        <v>5.7142857142857141E-2</v>
      </c>
      <c r="D14" s="9">
        <f>C14*$B$40</f>
        <v>214.79999999999998</v>
      </c>
      <c r="E14" s="11" t="s">
        <v>100</v>
      </c>
      <c r="G14" s="32" t="s">
        <v>178</v>
      </c>
      <c r="H14" s="33">
        <f>D14+D16+D17+D18+D19+D33</f>
        <v>1539.4</v>
      </c>
      <c r="I14" s="34">
        <f>H14/$H$18</f>
        <v>0.34994316890202321</v>
      </c>
    </row>
    <row r="15" spans="1:9">
      <c r="A15" s="12" t="s">
        <v>130</v>
      </c>
      <c r="B15" s="11"/>
      <c r="C15" s="23"/>
      <c r="D15" s="9"/>
      <c r="E15" s="11"/>
      <c r="G15" s="32" t="s">
        <v>179</v>
      </c>
      <c r="H15" s="33">
        <f>D22+D23+D24+D26+D28+D29+D30+D31+D32</f>
        <v>1539.3999999999999</v>
      </c>
      <c r="I15" s="34">
        <f>H15/$H$18</f>
        <v>0.34994316890202315</v>
      </c>
    </row>
    <row r="16" spans="1:9">
      <c r="A16" s="9" t="s">
        <v>69</v>
      </c>
      <c r="B16" s="11">
        <v>9</v>
      </c>
      <c r="C16" s="23">
        <f>B16/$B$35</f>
        <v>8.5714285714285715E-2</v>
      </c>
      <c r="D16" s="9">
        <f>C16*$B$40</f>
        <v>322.2</v>
      </c>
      <c r="E16" s="11" t="s">
        <v>100</v>
      </c>
      <c r="G16" s="32" t="s">
        <v>180</v>
      </c>
      <c r="H16" s="33">
        <f>D20+D34+D27</f>
        <v>680.2</v>
      </c>
      <c r="I16" s="34">
        <f>H16/$H$18</f>
        <v>0.15462605137531257</v>
      </c>
    </row>
    <row r="17" spans="1:9">
      <c r="A17" s="9" t="s">
        <v>40</v>
      </c>
      <c r="B17" s="9">
        <v>9</v>
      </c>
      <c r="C17" s="23">
        <f>B17/$B$35</f>
        <v>8.5714285714285715E-2</v>
      </c>
      <c r="D17" s="9">
        <f>C17*$B$40</f>
        <v>322.2</v>
      </c>
      <c r="E17" s="11" t="s">
        <v>100</v>
      </c>
      <c r="G17" s="32" t="s">
        <v>181</v>
      </c>
      <c r="H17" s="33">
        <f>B48</f>
        <v>640</v>
      </c>
      <c r="I17" s="34">
        <f>H17/$H$18</f>
        <v>0.14548761082064104</v>
      </c>
    </row>
    <row r="18" spans="1:9">
      <c r="A18" s="9" t="s">
        <v>131</v>
      </c>
      <c r="B18" s="9">
        <v>9</v>
      </c>
      <c r="C18" s="23">
        <f>B18/$B$35</f>
        <v>8.5714285714285715E-2</v>
      </c>
      <c r="D18" s="9">
        <f>C18*$B$40</f>
        <v>322.2</v>
      </c>
      <c r="E18" s="11" t="s">
        <v>100</v>
      </c>
      <c r="G18" s="31" t="s">
        <v>13</v>
      </c>
      <c r="H18" s="35">
        <f>SUM(H14:H17)</f>
        <v>4399</v>
      </c>
      <c r="I18" s="34">
        <f>H18/$H$18</f>
        <v>1</v>
      </c>
    </row>
    <row r="19" spans="1:9">
      <c r="A19" s="9" t="s">
        <v>132</v>
      </c>
      <c r="B19" s="9">
        <v>4</v>
      </c>
      <c r="C19" s="23">
        <f>B19/$B$35</f>
        <v>3.8095238095238099E-2</v>
      </c>
      <c r="D19" s="9">
        <f>C19*$B$40</f>
        <v>143.20000000000002</v>
      </c>
      <c r="E19" s="11" t="s">
        <v>100</v>
      </c>
    </row>
    <row r="20" spans="1:9">
      <c r="A20" s="9" t="s">
        <v>90</v>
      </c>
      <c r="B20" s="11">
        <v>7</v>
      </c>
      <c r="C20" s="23">
        <f>B20/$B$35</f>
        <v>6.6666666666666666E-2</v>
      </c>
      <c r="D20" s="9">
        <f>C20*$B$40</f>
        <v>250.6</v>
      </c>
      <c r="E20" s="11" t="s">
        <v>200</v>
      </c>
    </row>
    <row r="21" spans="1:9">
      <c r="A21" s="12" t="s">
        <v>70</v>
      </c>
      <c r="B21" s="9"/>
      <c r="C21" s="23"/>
      <c r="D21" s="9"/>
      <c r="E21" s="11"/>
    </row>
    <row r="22" spans="1:9">
      <c r="A22" s="9" t="s">
        <v>133</v>
      </c>
      <c r="B22" s="9">
        <v>9</v>
      </c>
      <c r="C22" s="23">
        <f>B22/$B$35</f>
        <v>8.5714285714285715E-2</v>
      </c>
      <c r="D22" s="9">
        <f>C22*$B$40</f>
        <v>322.2</v>
      </c>
      <c r="E22" s="11" t="s">
        <v>182</v>
      </c>
    </row>
    <row r="23" spans="1:9">
      <c r="A23" s="11" t="s">
        <v>134</v>
      </c>
      <c r="B23" s="9">
        <v>9</v>
      </c>
      <c r="C23" s="23">
        <f>B23/$B$35</f>
        <v>8.5714285714285715E-2</v>
      </c>
      <c r="D23" s="9">
        <f>C23*$B$40</f>
        <v>322.2</v>
      </c>
      <c r="E23" s="11" t="s">
        <v>182</v>
      </c>
    </row>
    <row r="24" spans="1:9">
      <c r="A24" s="9" t="s">
        <v>109</v>
      </c>
      <c r="B24" s="9">
        <v>2</v>
      </c>
      <c r="C24" s="23">
        <f>B24/$B$35</f>
        <v>1.9047619047619049E-2</v>
      </c>
      <c r="D24" s="9">
        <f>C24*$B$40</f>
        <v>71.600000000000009</v>
      </c>
      <c r="E24" s="11" t="s">
        <v>182</v>
      </c>
    </row>
    <row r="25" spans="1:9">
      <c r="A25" s="12" t="s">
        <v>135</v>
      </c>
      <c r="B25" s="9"/>
      <c r="C25" s="23"/>
      <c r="D25" s="9"/>
      <c r="E25" s="11"/>
    </row>
    <row r="26" spans="1:9">
      <c r="A26" s="9" t="s">
        <v>136</v>
      </c>
      <c r="B26" s="9">
        <v>4</v>
      </c>
      <c r="C26" s="23">
        <f t="shared" ref="C26:C34" si="0">B26/$B$35</f>
        <v>3.8095238095238099E-2</v>
      </c>
      <c r="D26" s="9">
        <f t="shared" ref="D26:D35" si="1">C26*$B$40</f>
        <v>143.20000000000002</v>
      </c>
      <c r="E26" s="11" t="s">
        <v>182</v>
      </c>
    </row>
    <row r="27" spans="1:9">
      <c r="A27" s="9" t="s">
        <v>137</v>
      </c>
      <c r="B27" s="9">
        <v>10</v>
      </c>
      <c r="C27" s="23">
        <f t="shared" si="0"/>
        <v>9.5238095238095233E-2</v>
      </c>
      <c r="D27" s="9">
        <f t="shared" si="1"/>
        <v>358</v>
      </c>
      <c r="E27" s="11" t="s">
        <v>200</v>
      </c>
    </row>
    <row r="28" spans="1:9">
      <c r="A28" s="9" t="s">
        <v>138</v>
      </c>
      <c r="B28" s="9">
        <v>5</v>
      </c>
      <c r="C28" s="23">
        <f t="shared" si="0"/>
        <v>4.7619047619047616E-2</v>
      </c>
      <c r="D28" s="9">
        <f t="shared" si="1"/>
        <v>179</v>
      </c>
      <c r="E28" s="11" t="s">
        <v>182</v>
      </c>
    </row>
    <row r="29" spans="1:9">
      <c r="A29" s="9" t="s">
        <v>139</v>
      </c>
      <c r="B29" s="9">
        <v>6</v>
      </c>
      <c r="C29" s="23">
        <f t="shared" si="0"/>
        <v>5.7142857142857141E-2</v>
      </c>
      <c r="D29" s="9">
        <f t="shared" si="1"/>
        <v>214.79999999999998</v>
      </c>
      <c r="E29" s="11" t="s">
        <v>182</v>
      </c>
    </row>
    <row r="30" spans="1:9">
      <c r="A30" s="9" t="s">
        <v>140</v>
      </c>
      <c r="B30" s="9">
        <v>2</v>
      </c>
      <c r="C30" s="23">
        <f t="shared" si="0"/>
        <v>1.9047619047619049E-2</v>
      </c>
      <c r="D30" s="9">
        <f t="shared" si="1"/>
        <v>71.600000000000009</v>
      </c>
      <c r="E30" s="11" t="s">
        <v>182</v>
      </c>
    </row>
    <row r="31" spans="1:9">
      <c r="A31" s="9" t="s">
        <v>141</v>
      </c>
      <c r="B31" s="9">
        <v>2</v>
      </c>
      <c r="C31" s="23">
        <f t="shared" si="0"/>
        <v>1.9047619047619049E-2</v>
      </c>
      <c r="D31" s="9">
        <f t="shared" si="1"/>
        <v>71.600000000000009</v>
      </c>
      <c r="E31" s="11" t="s">
        <v>182</v>
      </c>
    </row>
    <row r="32" spans="1:9">
      <c r="A32" s="9" t="s">
        <v>142</v>
      </c>
      <c r="B32" s="9">
        <v>4</v>
      </c>
      <c r="C32" s="23">
        <f t="shared" si="0"/>
        <v>3.8095238095238099E-2</v>
      </c>
      <c r="D32" s="9">
        <f t="shared" si="1"/>
        <v>143.20000000000002</v>
      </c>
      <c r="E32" s="11" t="s">
        <v>182</v>
      </c>
    </row>
    <row r="33" spans="1:5">
      <c r="A33" s="9" t="s">
        <v>143</v>
      </c>
      <c r="B33" s="9">
        <v>6</v>
      </c>
      <c r="C33" s="23">
        <f t="shared" si="0"/>
        <v>5.7142857142857141E-2</v>
      </c>
      <c r="D33" s="9">
        <f t="shared" si="1"/>
        <v>214.79999999999998</v>
      </c>
      <c r="E33" s="11" t="s">
        <v>100</v>
      </c>
    </row>
    <row r="34" spans="1:5">
      <c r="A34" s="9" t="s">
        <v>144</v>
      </c>
      <c r="B34" s="9">
        <v>2</v>
      </c>
      <c r="C34" s="23">
        <f t="shared" si="0"/>
        <v>1.9047619047619049E-2</v>
      </c>
      <c r="D34" s="9">
        <f t="shared" si="1"/>
        <v>71.600000000000009</v>
      </c>
      <c r="E34" s="11" t="s">
        <v>200</v>
      </c>
    </row>
    <row r="35" spans="1:5">
      <c r="A35" s="10" t="s">
        <v>58</v>
      </c>
      <c r="B35" s="10">
        <f>SUM(B14:B34)</f>
        <v>105</v>
      </c>
      <c r="C35" s="23">
        <f>SUM(C14:C33)</f>
        <v>0.98095238095238113</v>
      </c>
      <c r="D35" s="9">
        <f t="shared" si="1"/>
        <v>3687.4000000000005</v>
      </c>
      <c r="E35" s="9"/>
    </row>
    <row r="36" spans="1:5">
      <c r="A36" s="10" t="s">
        <v>123</v>
      </c>
      <c r="B36" s="24">
        <f>B35/B4</f>
        <v>35</v>
      </c>
      <c r="C36" s="9"/>
      <c r="D36" s="9"/>
      <c r="E36" s="9"/>
    </row>
    <row r="37" spans="1:5">
      <c r="A37" s="6"/>
      <c r="B37" s="6"/>
      <c r="C37" s="6"/>
      <c r="D37" s="6"/>
      <c r="E37" s="6"/>
    </row>
    <row r="38" spans="1:5">
      <c r="A38" s="9" t="s">
        <v>60</v>
      </c>
      <c r="B38" s="9">
        <v>5</v>
      </c>
      <c r="C38" s="6"/>
      <c r="D38" s="6"/>
      <c r="E38" s="6"/>
    </row>
    <row r="39" spans="1:5">
      <c r="A39" s="10" t="s">
        <v>61</v>
      </c>
      <c r="B39" s="25">
        <f>B36/B38</f>
        <v>7</v>
      </c>
      <c r="C39" s="6"/>
      <c r="D39" s="6"/>
      <c r="E39" s="6"/>
    </row>
    <row r="40" spans="1:5">
      <c r="A40" s="10" t="s">
        <v>62</v>
      </c>
      <c r="B40" s="16">
        <f>B39*B10</f>
        <v>3759</v>
      </c>
      <c r="C40" s="6"/>
      <c r="D40" s="6"/>
      <c r="E40" s="6"/>
    </row>
    <row r="41" spans="1:5">
      <c r="A41" s="1"/>
      <c r="B41" s="1"/>
    </row>
    <row r="43" spans="1:5">
      <c r="A43" s="8" t="s">
        <v>63</v>
      </c>
      <c r="B43" s="48" t="s">
        <v>185</v>
      </c>
      <c r="C43" s="48" t="s">
        <v>184</v>
      </c>
      <c r="D43" s="8" t="s">
        <v>194</v>
      </c>
    </row>
    <row r="44" spans="1:5">
      <c r="A44" s="11" t="s">
        <v>201</v>
      </c>
      <c r="B44" s="11">
        <v>16</v>
      </c>
      <c r="C44" s="9"/>
      <c r="D44" s="11"/>
    </row>
    <row r="45" spans="1:5">
      <c r="A45" s="11" t="s">
        <v>64</v>
      </c>
      <c r="B45" s="15">
        <f>B44*5</f>
        <v>80</v>
      </c>
      <c r="C45" s="9"/>
      <c r="D45" s="9"/>
    </row>
    <row r="46" spans="1:5">
      <c r="A46" s="9" t="s">
        <v>8</v>
      </c>
      <c r="B46" s="15">
        <v>40</v>
      </c>
      <c r="C46" s="9"/>
      <c r="D46" s="9" t="s">
        <v>124</v>
      </c>
    </row>
    <row r="47" spans="1:5">
      <c r="A47" s="9" t="s">
        <v>65</v>
      </c>
      <c r="B47" s="15">
        <f>B46/5</f>
        <v>8</v>
      </c>
      <c r="C47" s="9"/>
      <c r="D47" s="9"/>
    </row>
    <row r="48" spans="1:5">
      <c r="A48" s="10" t="s">
        <v>66</v>
      </c>
      <c r="B48" s="16">
        <f>B45*B47</f>
        <v>640</v>
      </c>
      <c r="C48" s="9" t="s">
        <v>186</v>
      </c>
      <c r="D48" s="9"/>
    </row>
    <row r="49" spans="1:2">
      <c r="B49" s="5"/>
    </row>
    <row r="50" spans="1:2">
      <c r="A50" s="7" t="s">
        <v>67</v>
      </c>
      <c r="B50" s="26">
        <f>B40+B48</f>
        <v>4399</v>
      </c>
    </row>
  </sheetData>
  <mergeCells count="1">
    <mergeCell ref="B1:F1"/>
  </mergeCells>
  <pageMargins left="0.78749999999999998" right="0.78749999999999998" top="1.05277777777778" bottom="1.05277777777778" header="0.78749999999999998" footer="0.78749999999999998"/>
  <pageSetup paperSize="9" scale="72" firstPageNumber="0" orientation="landscape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</vt:i4>
      </vt:variant>
    </vt:vector>
  </HeadingPairs>
  <TitlesOfParts>
    <vt:vector size="13" baseType="lpstr">
      <vt:lpstr>Inhalt</vt:lpstr>
      <vt:lpstr>metalltechnik_lehre</vt:lpstr>
      <vt:lpstr>maschinenbau_bms</vt:lpstr>
      <vt:lpstr>maschinenbau_bhs</vt:lpstr>
      <vt:lpstr>bürokfm_frau_lehre</vt:lpstr>
      <vt:lpstr>has_bms</vt:lpstr>
      <vt:lpstr>hak_bhs</vt:lpstr>
      <vt:lpstr>gastronomiefachmann_frau</vt:lpstr>
      <vt:lpstr>tourismus_bms</vt:lpstr>
      <vt:lpstr>tourismus_bhs</vt:lpstr>
      <vt:lpstr>Gesamt</vt:lpstr>
      <vt:lpstr>Gesamt!Druckbereich</vt:lpstr>
      <vt:lpstr>metalltechnik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Stock, Michaela (michaela.stock@uni-graz.at)</dc:creator>
  <cp:lastModifiedBy>Saya Gurtner</cp:lastModifiedBy>
  <cp:revision>133</cp:revision>
  <cp:lastPrinted>2018-06-24T12:24:55Z</cp:lastPrinted>
  <dcterms:created xsi:type="dcterms:W3CDTF">2018-05-05T11:30:29Z</dcterms:created>
  <dcterms:modified xsi:type="dcterms:W3CDTF">2019-03-18T16:10:43Z</dcterms:modified>
  <dc:language>de-AT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